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aoes\Documents\"/>
    </mc:Choice>
  </mc:AlternateContent>
  <xr:revisionPtr revIDLastSave="0" documentId="8_{1657E594-DE7E-44FD-9ED7-22E7C8C42DC4}" xr6:coauthVersionLast="47" xr6:coauthVersionMax="47" xr10:uidLastSave="{00000000-0000-0000-0000-000000000000}"/>
  <bookViews>
    <workbookView xWindow="-120" yWindow="-120" windowWidth="20730" windowHeight="11160" xr2:uid="{B862E079-0CD8-49FB-A6D2-4107071AF30A}"/>
  </bookViews>
  <sheets>
    <sheet name="Checklist veicular" sheetId="1" r:id="rId1"/>
    <sheet name="Base_Dados" sheetId="5" r:id="rId2"/>
    <sheet name="Dashboard" sheetId="7" r:id="rId3"/>
    <sheet name="Configuração" sheetId="6" r:id="rId4"/>
    <sheet name="Auxiliar" sheetId="10" r:id="rId5"/>
    <sheet name="Table1_1" sheetId="9" r:id="rId6"/>
  </sheets>
  <definedNames>
    <definedName name="ExternalData_2" localSheetId="5" hidden="1">Table1_1!$A$1:$B$11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3" i="1" l="1" a="1"/>
  <c r="B93" i="1" s="1"/>
  <c r="A3" i="5"/>
  <c r="B3" i="5"/>
  <c r="C3" i="5"/>
  <c r="D3" i="5"/>
  <c r="F3" i="5"/>
  <c r="G3" i="5"/>
  <c r="H3" i="5" a="1"/>
  <c r="H3" i="5" s="1"/>
  <c r="E3" i="5" s="1"/>
  <c r="I3" i="5"/>
  <c r="J3" i="5" a="1"/>
  <c r="J3" i="5" s="1"/>
  <c r="K3" i="5" s="1" a="1"/>
  <c r="K3" i="5" s="1"/>
  <c r="A2" i="10" l="1" a="1"/>
  <c r="A2" i="10" s="1"/>
  <c r="F2" i="10" a="1"/>
  <c r="E2" i="10" a="1"/>
  <c r="E2" i="10" s="1"/>
  <c r="E3" i="7"/>
  <c r="D3" i="7"/>
  <c r="C3" i="7"/>
  <c r="B3" i="7"/>
  <c r="A3" i="7"/>
  <c r="F2" i="10" l="1"/>
  <c r="H3" i="10"/>
  <c r="H7" i="10"/>
  <c r="H11" i="10"/>
  <c r="H6" i="10"/>
  <c r="H4" i="10"/>
  <c r="H8" i="10"/>
  <c r="H12" i="10"/>
  <c r="H5" i="10"/>
  <c r="H9" i="10"/>
  <c r="H13" i="10"/>
  <c r="H10" i="10"/>
  <c r="D2" i="10" a="1"/>
  <c r="D2" i="10" s="1"/>
  <c r="C6" i="10"/>
  <c r="C5" i="10"/>
  <c r="C4" i="10"/>
  <c r="C3" i="10"/>
  <c r="B6" i="10"/>
  <c r="B5" i="10"/>
  <c r="B4" i="10"/>
  <c r="B3" i="10"/>
  <c r="G3" i="10"/>
  <c r="G4" i="10"/>
  <c r="G5" i="10"/>
  <c r="G6" i="10"/>
  <c r="G8" i="10"/>
  <c r="G10" i="10"/>
  <c r="G12" i="10"/>
  <c r="G7" i="10"/>
  <c r="G9" i="10"/>
  <c r="G11" i="10"/>
  <c r="G13" i="10"/>
  <c r="G2" i="10" l="1"/>
  <c r="H2" i="10"/>
  <c r="C2" i="10"/>
  <c r="B2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8204F28-C23C-4F38-933C-79874D752A52}" keepAlive="1" name="Query - Table1" description="Connection to the 'Table1' query in the workbook." type="5" refreshedVersion="0" background="1" saveData="1">
    <dbPr connection="Provider=Microsoft.Mashup.OleDb.1;Data Source=$Workbook$;Location=Table1;Extended Properties=&quot;&quot;" command="SELECT * FROM [Table1]"/>
  </connection>
  <connection id="2" xr16:uid="{676FE249-DC6C-41AC-878C-920F4C9AE57A}" keepAlive="1" name="Query - Table1_1" description="Connection to the 'Table1_1' query in the workbook." type="5" refreshedVersion="8" background="1" saveData="1">
    <dbPr connection="Provider=Microsoft.Mashup.OleDb.1;Data Source=$Workbook$;Location=Table1_1;Extended Properties=&quot;&quot;" command="SELECT * FROM [Table1_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<sst xmlns="http://schemas.openxmlformats.org/spreadsheetml/2006/main" count="383" uniqueCount="195">
  <si>
    <t>Checklist veicular - veículos leves</t>
  </si>
  <si>
    <t>Preencha os dados sobre sua viagem nas caixas ao lado de cada informação solicitada. Na seção sobre outras despesas, caso não tenha gastos a reportar, apenas deixe em branco. 
Após inserir as informações necessárias, salve o arquivo.</t>
  </si>
  <si>
    <t>Data da inspeção:</t>
  </si>
  <si>
    <t>Responsável pela avaliação:</t>
  </si>
  <si>
    <t>Avaliadores</t>
  </si>
  <si>
    <t>Modelo do carro:</t>
  </si>
  <si>
    <t>Ford</t>
  </si>
  <si>
    <t>Placa:</t>
  </si>
  <si>
    <t>ABC123</t>
  </si>
  <si>
    <t>KM inicial:</t>
  </si>
  <si>
    <t>KM final:</t>
  </si>
  <si>
    <t>Condutor responsável</t>
  </si>
  <si>
    <t>Luis Condutor</t>
  </si>
  <si>
    <t xml:space="preserve">Inspeção veicular - Itens essenciais </t>
  </si>
  <si>
    <t>Item</t>
  </si>
  <si>
    <t>Atende?</t>
  </si>
  <si>
    <t>Observações</t>
  </si>
  <si>
    <t>Documentos do carro</t>
  </si>
  <si>
    <t>Extintor ABC</t>
  </si>
  <si>
    <t>Encostos de Cabeça</t>
  </si>
  <si>
    <t>Limpador de para-brisas</t>
  </si>
  <si>
    <t>Cintos de segurança</t>
  </si>
  <si>
    <t>Vidros</t>
  </si>
  <si>
    <t>Macaco, chave de roda e triângulo</t>
  </si>
  <si>
    <t>Manual do proprietário</t>
  </si>
  <si>
    <t>Limpeza do veículo</t>
  </si>
  <si>
    <t>Inspeção visual:</t>
  </si>
  <si>
    <t>Avaliação das condições de itens e componentes do veículo</t>
  </si>
  <si>
    <t>Marque com um X o campo condição de acordo com o estado do item</t>
  </si>
  <si>
    <t>Condição</t>
  </si>
  <si>
    <t>Ruim</t>
  </si>
  <si>
    <t>Alarme</t>
  </si>
  <si>
    <t>Calotas</t>
  </si>
  <si>
    <t>Farol de cidade</t>
  </si>
  <si>
    <t>Farol alto</t>
  </si>
  <si>
    <t>Luz de seta dianteira</t>
  </si>
  <si>
    <t>Luz de seta traseira</t>
  </si>
  <si>
    <t>Luz de freio</t>
  </si>
  <si>
    <t>Nível do óleo do motor</t>
  </si>
  <si>
    <t>Nível da água</t>
  </si>
  <si>
    <t>Pressão dos pneus</t>
  </si>
  <si>
    <t>Retrovisores</t>
  </si>
  <si>
    <t>Freio de estacionamento</t>
  </si>
  <si>
    <t>Combustível</t>
  </si>
  <si>
    <t>Filtro de óleo</t>
  </si>
  <si>
    <t>Filtro de ar</t>
  </si>
  <si>
    <t>Amortecedores</t>
  </si>
  <si>
    <t>Bancos</t>
  </si>
  <si>
    <t>Tapetes</t>
  </si>
  <si>
    <t>Água do limpador</t>
  </si>
  <si>
    <t>Óleo de freio</t>
  </si>
  <si>
    <t>Óleo do motor</t>
  </si>
  <si>
    <t>Pneus</t>
  </si>
  <si>
    <t>Outras observações:</t>
  </si>
  <si>
    <t>Assinatura do responsável:</t>
  </si>
  <si>
    <t>Condutor</t>
  </si>
  <si>
    <t>Status</t>
  </si>
  <si>
    <t>Condutores</t>
  </si>
  <si>
    <t>Frota</t>
  </si>
  <si>
    <t>Luís Testes</t>
  </si>
  <si>
    <t xml:space="preserve">Modelo </t>
  </si>
  <si>
    <t>Placa</t>
  </si>
  <si>
    <t>Modelo</t>
  </si>
  <si>
    <t>Data inserção</t>
  </si>
  <si>
    <t>Avaliador</t>
  </si>
  <si>
    <t>Locais Avarias</t>
  </si>
  <si>
    <t>Tipo Avarias</t>
  </si>
  <si>
    <t>KM Rodados</t>
  </si>
  <si>
    <t>Data Avaliação</t>
  </si>
  <si>
    <t>Base de Dados</t>
  </si>
  <si>
    <t>Itens Essenciais Reprovados</t>
  </si>
  <si>
    <t>Para-choque dianteiro</t>
  </si>
  <si>
    <t>Grade frontal</t>
  </si>
  <si>
    <t>Capô</t>
  </si>
  <si>
    <t>Farol esquerdo</t>
  </si>
  <si>
    <t>Farol direito</t>
  </si>
  <si>
    <t>Luz de neblina dianteira</t>
  </si>
  <si>
    <t>Para-lama dianteiro esquerdo</t>
  </si>
  <si>
    <t>Para-lama dianteiro direito</t>
  </si>
  <si>
    <t>Retrovisor esquerdo</t>
  </si>
  <si>
    <t>Retrovisor direito</t>
  </si>
  <si>
    <t>Parabrisa</t>
  </si>
  <si>
    <t>Emblema frontal</t>
  </si>
  <si>
    <t>Para-choque traseiro</t>
  </si>
  <si>
    <t>Porta-malas / Tampa traseira</t>
  </si>
  <si>
    <t>Lanterna traseira esquerda</t>
  </si>
  <si>
    <t>Lanterna traseira direita</t>
  </si>
  <si>
    <t>Luz de freio superior</t>
  </si>
  <si>
    <t>Vidro traseiro</t>
  </si>
  <si>
    <t>Emblema traseiro</t>
  </si>
  <si>
    <t>Sensor de ré</t>
  </si>
  <si>
    <t>Câmera de ré</t>
  </si>
  <si>
    <t>Porta dianteira esquerda</t>
  </si>
  <si>
    <t>Porta traseira esquerda</t>
  </si>
  <si>
    <t>Maçaneta esquerda</t>
  </si>
  <si>
    <t>Coluna A esquerda</t>
  </si>
  <si>
    <t>Coluna B esquerda</t>
  </si>
  <si>
    <t>Coluna C esquerda</t>
  </si>
  <si>
    <t>Saia lateral esquerda</t>
  </si>
  <si>
    <t>Caixa de roda esquerda</t>
  </si>
  <si>
    <t>Roda dianteira esquerda</t>
  </si>
  <si>
    <t>Roda traseira esquerda</t>
  </si>
  <si>
    <t>Porta dianteira direita</t>
  </si>
  <si>
    <t>Porta traseira direita</t>
  </si>
  <si>
    <t>Maçaneta direita</t>
  </si>
  <si>
    <t>Coluna A direita</t>
  </si>
  <si>
    <t>Coluna B direita</t>
  </si>
  <si>
    <t>Coluna C direita</t>
  </si>
  <si>
    <t>Saia lateral direita</t>
  </si>
  <si>
    <t>Caixa de roda direita</t>
  </si>
  <si>
    <t>Roda dianteira direita</t>
  </si>
  <si>
    <t>Roda traseira direita</t>
  </si>
  <si>
    <t>Teto</t>
  </si>
  <si>
    <t>Rack de teto</t>
  </si>
  <si>
    <t>Antena</t>
  </si>
  <si>
    <t>Teto solar</t>
  </si>
  <si>
    <t>Motor</t>
  </si>
  <si>
    <t>Cárter</t>
  </si>
  <si>
    <t>Radiador</t>
  </si>
  <si>
    <t>Escapamento</t>
  </si>
  <si>
    <t>Suspensão dianteira</t>
  </si>
  <si>
    <t>Suspensão traseira</t>
  </si>
  <si>
    <t>Eixo</t>
  </si>
  <si>
    <t>Tanque de combustível</t>
  </si>
  <si>
    <t>Em caso de avaria no veículo, identifique o local exato da avaria.</t>
  </si>
  <si>
    <t>Locais de avarias:</t>
  </si>
  <si>
    <t>Condição de Itens</t>
  </si>
  <si>
    <t>BLOQUEADO</t>
  </si>
  <si>
    <t>Ana Souza</t>
  </si>
  <si>
    <t>Chevrolet</t>
  </si>
  <si>
    <t>GHI789</t>
  </si>
  <si>
    <t>[{"item":"Alarme","condicao":"boa"},{"item":"Calotas","condicao":"media"},{"item":"Farol alto","condicao":"boa"}]</t>
  </si>
  <si>
    <t>LIBERADO</t>
  </si>
  <si>
    <t>Marcos Lima</t>
  </si>
  <si>
    <t>JKL321</t>
  </si>
  <si>
    <t>Parachoque traseiro</t>
  </si>
  <si>
    <t>[{"item":"Pneus","condicao":"ruim"},{"item":"Luz de freio","condicao":"ruim"},{"item":"Retrovisores","condicao":"boa"}]</t>
  </si>
  <si>
    <t>Beatriz Alves</t>
  </si>
  <si>
    <t>Fiat</t>
  </si>
  <si>
    <t>MNO654</t>
  </si>
  <si>
    <t>Extensão lateral esquerda</t>
  </si>
  <si>
    <t>[{"item":"Calotas","condicao":"media"},{"item":"Farol alto","condicao":"boa"},{"item":"Pneus","condicao":"boa"}]</t>
  </si>
  <si>
    <t>Rafael Costa</t>
  </si>
  <si>
    <t>PQR987</t>
  </si>
  <si>
    <t>Extintor ABC, Manual do proprietário</t>
  </si>
  <si>
    <t>[{"item":"Freio de estacionamento","condicao":"ruim"},{"item":"Pneus","condicao":"ruim"},{"item":"Alarme","condicao":"media"}]</t>
  </si>
  <si>
    <t>Juliana Martins</t>
  </si>
  <si>
    <t>Volkswagen</t>
  </si>
  <si>
    <t>STU852</t>
  </si>
  <si>
    <t>[{"item":"Farol alto","condicao":"media"},{"item":"Calotas","condicao":"boa"},{"item":"Luz de seta dianteira","condicao":"boa"}]</t>
  </si>
  <si>
    <t>Bruno Rocha</t>
  </si>
  <si>
    <t>VWX741</t>
  </si>
  <si>
    <t>Parachoque dianteiro</t>
  </si>
  <si>
    <t>[{"item":"Pneus","condicao":"ruim"},{"item":"Óleo do motor","condicao":"ruim"},{"item":"Retrovisores","condicao":"media"}]</t>
  </si>
  <si>
    <t>Patrícia Gomes</t>
  </si>
  <si>
    <t>Renault</t>
  </si>
  <si>
    <t>YZA963</t>
  </si>
  <si>
    <t>[{"item":"Alarme","condicao":"boa"},{"item":"Calotas","condicao":"boa"},{"item":"Farol alto","condicao":"media"}]</t>
  </si>
  <si>
    <t>Eduardo Pereira</t>
  </si>
  <si>
    <t>BCD159</t>
  </si>
  <si>
    <t>[{"item":"Pneus","condicao":"ruim"},{"item":"Freio de estacionamento","condicao":"ruim"},{"item":"Luz de freio","condicao":"ruim"}]</t>
  </si>
  <si>
    <t>Carla Mendes</t>
  </si>
  <si>
    <t>Hyundai</t>
  </si>
  <si>
    <t>EFG357</t>
  </si>
  <si>
    <t>[{"item":"Calotas","condicao":"media"},{"item":"Farol alto","condicao":"boa"},{"item":"Alarme","condicao":"boa"}]</t>
  </si>
  <si>
    <t>Felipe Santos</t>
  </si>
  <si>
    <t>HIJ258</t>
  </si>
  <si>
    <t>[{"item":"Pneus","condicao":"ruim"},{"item":"Luz de seta traseira","condicao":"media"},{"item":"Óleo de freio","condicao":"ruim"}]</t>
  </si>
  <si>
    <t>Mariana Lopes</t>
  </si>
  <si>
    <t>Toyota</t>
  </si>
  <si>
    <t>KLM456</t>
  </si>
  <si>
    <t>Total veículos liberados</t>
  </si>
  <si>
    <t xml:space="preserve"> % Bloqueio</t>
  </si>
  <si>
    <t>Total Avaliações</t>
  </si>
  <si>
    <t>Avaliações no mês atual</t>
  </si>
  <si>
    <t>Local Avarias</t>
  </si>
  <si>
    <t>Meses</t>
  </si>
  <si>
    <t>Total veículos bloqueados</t>
  </si>
  <si>
    <t>Bloqueados</t>
  </si>
  <si>
    <t>Liberados</t>
  </si>
  <si>
    <t>Checklist Atual (Cole apenas valores na linha final em Base de Dados)</t>
  </si>
  <si>
    <t>Contagem Data</t>
  </si>
  <si>
    <t>Datas</t>
  </si>
  <si>
    <t>Column10.item</t>
  </si>
  <si>
    <t>Qtd</t>
  </si>
  <si>
    <t>Cintos de segurança, Manual do proprietário</t>
  </si>
  <si>
    <t>Retrovisor direito, Farol esquerdo</t>
  </si>
  <si>
    <t>[{"item":"Alarme","condicao":"ruim"},{"item":"Calotas","condicao":"media"},{"item":"Farol alto","condicao":"ruim"},{"item":"Pneus","condicao":"ruim"}]</t>
  </si>
  <si>
    <t>Placas unic</t>
  </si>
  <si>
    <t>Bloqueios</t>
  </si>
  <si>
    <t>Média km andados p/bloqueio</t>
  </si>
  <si>
    <t>Itens</t>
  </si>
  <si>
    <t>Reprova</t>
  </si>
  <si>
    <t>Média</t>
  </si>
  <si>
    <t>Boa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</si>
</sst>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16]mmm\-yy;@"/>
    <numFmt numFmtId="165" formatCode="[$-416]mmmm\-yy;@"/>
  </numFmts>
  <fonts count="1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2"/>
      <color rgb="FFFF0000"/>
      <name val="Arial"/>
      <family val="2"/>
    </font>
    <font>
      <sz val="10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1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1A185"/>
      </bottom>
      <diagonal/>
    </border>
    <border>
      <left style="thin">
        <color rgb="FF6E7788"/>
      </left>
      <right style="thin">
        <color rgb="FF6E7788"/>
      </right>
      <top style="thin">
        <color rgb="FF6E7788"/>
      </top>
      <bottom style="thin">
        <color rgb="FF6E7788"/>
      </bottom>
      <diagonal/>
    </border>
    <border>
      <left/>
      <right/>
      <top/>
      <bottom style="medium">
        <color rgb="FFF62717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6E7788"/>
      </left>
      <right style="thin">
        <color rgb="FF6E7788"/>
      </right>
      <top/>
      <bottom style="thin">
        <color rgb="FF6E7788"/>
      </bottom>
      <diagonal/>
    </border>
    <border>
      <left style="thin">
        <color rgb="FF6E7788"/>
      </left>
      <right/>
      <top style="thin">
        <color rgb="FF6E7788"/>
      </top>
      <bottom style="thin">
        <color rgb="FF6E7788"/>
      </bottom>
      <diagonal/>
    </border>
  </borders>
  <cellStyleXfs count="2">
    <xf numFmtId="0" fontId="0" fillId="0" borderId="0"/>
    <xf numFmtId="9" fontId="11" fillId="0" borderId="0" applyFont="0" applyFill="0" applyBorder="0" applyAlignment="0" applyProtection="0"/>
  </cellStyleXfs>
  <cellXfs count="115">
    <xf numFmtId="0" fontId="0" fillId="0" borderId="0" xfId="0"/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 applyProtection="1">
      <alignment horizontal="left" vertical="center"/>
      <protection locked="0"/>
    </xf>
    <xf numFmtId="0" fontId="4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 applyProtection="1">
      <alignment horizontal="center" vertical="center"/>
      <protection locked="0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1" xfId="0" applyFont="1" applyFill="1" applyBorder="1" applyAlignment="1">
      <alignment vertical="center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9" fillId="3" borderId="0" xfId="0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9" fillId="4" borderId="0" xfId="0" applyFont="1" applyFill="1" applyAlignment="1">
      <alignment horizontal="center"/>
    </xf>
    <xf numFmtId="0" fontId="8" fillId="0" borderId="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2" fillId="2" borderId="15" xfId="0" applyFont="1" applyFill="1" applyBorder="1" applyAlignment="1">
      <alignment vertical="center"/>
    </xf>
    <xf numFmtId="0" fontId="6" fillId="0" borderId="3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164" fontId="0" fillId="0" borderId="0" xfId="0" applyNumberFormat="1"/>
    <xf numFmtId="165" fontId="0" fillId="0" borderId="0" xfId="0" applyNumberFormat="1"/>
    <xf numFmtId="164" fontId="9" fillId="4" borderId="0" xfId="0" applyNumberFormat="1" applyFont="1" applyFill="1" applyAlignment="1">
      <alignment horizontal="center"/>
    </xf>
    <xf numFmtId="165" fontId="9" fillId="4" borderId="0" xfId="0" applyNumberFormat="1" applyFont="1" applyFill="1"/>
    <xf numFmtId="0" fontId="9" fillId="4" borderId="0" xfId="0" applyFont="1" applyFill="1"/>
    <xf numFmtId="14" fontId="0" fillId="0" borderId="0" xfId="0" applyNumberFormat="1"/>
    <xf numFmtId="14" fontId="9" fillId="4" borderId="0" xfId="0" applyNumberFormat="1" applyFont="1" applyFill="1" applyAlignment="1">
      <alignment horizontal="center"/>
    </xf>
    <xf numFmtId="14" fontId="0" fillId="5" borderId="0" xfId="0" applyNumberFormat="1" applyFill="1" applyAlignment="1">
      <alignment horizontal="center"/>
    </xf>
    <xf numFmtId="0" fontId="0" fillId="5" borderId="0" xfId="0" applyFill="1" applyAlignment="1">
      <alignment horizontal="center"/>
    </xf>
    <xf numFmtId="1" fontId="0" fillId="5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0" fontId="9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14" fontId="0" fillId="2" borderId="0" xfId="0" applyNumberFormat="1" applyFill="1"/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0" fillId="0" borderId="16" xfId="0" applyBorder="1" applyAlignment="1">
      <alignment horizontal="center"/>
    </xf>
    <xf numFmtId="0" fontId="0" fillId="0" borderId="16" xfId="0" applyBorder="1"/>
    <xf numFmtId="0" fontId="9" fillId="3" borderId="1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9" fillId="3" borderId="4" xfId="0" applyFont="1" applyFill="1" applyBorder="1" applyAlignment="1">
      <alignment horizontal="center"/>
    </xf>
    <xf numFmtId="0" fontId="0" fillId="0" borderId="7" xfId="0" applyBorder="1"/>
    <xf numFmtId="0" fontId="9" fillId="3" borderId="2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5" fillId="2" borderId="18" xfId="0" applyFont="1" applyFill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" fillId="2" borderId="0" xfId="0" applyFont="1" applyFill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left"/>
    </xf>
    <xf numFmtId="0" fontId="6" fillId="0" borderId="2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6" fillId="0" borderId="16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0" fontId="6" fillId="0" borderId="9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1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7" fillId="2" borderId="13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 applyProtection="1">
      <alignment horizontal="left" vertical="center"/>
      <protection locked="0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>
      <alignment horizontal="left" vertical="center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14" fontId="3" fillId="2" borderId="12" xfId="0" applyNumberFormat="1" applyFont="1" applyFill="1" applyBorder="1" applyAlignment="1" applyProtection="1">
      <alignment horizontal="center" vertical="center"/>
      <protection hidden="1"/>
    </xf>
    <xf numFmtId="1" fontId="3" fillId="2" borderId="12" xfId="0" applyNumberFormat="1" applyFont="1" applyFill="1" applyBorder="1" applyAlignment="1">
      <alignment horizontal="center" vertical="center"/>
    </xf>
    <xf numFmtId="1" fontId="3" fillId="2" borderId="12" xfId="0" applyNumberFormat="1" applyFont="1" applyFill="1" applyBorder="1" applyAlignment="1" applyProtection="1">
      <alignment horizontal="center" vertical="center"/>
      <protection locked="0"/>
    </xf>
    <xf numFmtId="14" fontId="10" fillId="3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9" fontId="0" fillId="0" borderId="1" xfId="1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17">
    <dxf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dd/mm/yyyy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fgColor indexed="64"/>
          <bgColor theme="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0018"/>
      <color rgb="FFFF0852"/>
      <color rgb="FFD9F5F5"/>
      <color rgb="FF01A185"/>
      <color rgb="FFF62717"/>
      <color rgb="FF739A01"/>
      <color rgb="FF98F6DB"/>
      <color rgb="FF6E7788"/>
      <color rgb="FF6F1DFD"/>
      <color rgb="FF4B7A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22/11/relationships/FeaturePropertyBag" Target="featurePropertyBag/featurePropertyBag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Status por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Auxiliar!$B$1</c:f>
              <c:strCache>
                <c:ptCount val="1"/>
                <c:pt idx="0">
                  <c:v>Bloqueados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Auxiliar!$A:$A</c15:sqref>
                  </c15:fullRef>
                </c:ext>
              </c:extLst>
              <c:f>(Auxiliar!$A$1:$A$7,Auxiliar!$A$22:$A$1048576)</c:f>
              <c:strCache>
                <c:ptCount val="7"/>
                <c:pt idx="0">
                  <c:v>Meses</c:v>
                </c:pt>
                <c:pt idx="1">
                  <c:v>set-25</c:v>
                </c:pt>
                <c:pt idx="2">
                  <c:v>out-25</c:v>
                </c:pt>
                <c:pt idx="3">
                  <c:v>nov-25</c:v>
                </c:pt>
                <c:pt idx="4">
                  <c:v>dez-25</c:v>
                </c:pt>
                <c:pt idx="5">
                  <c:v>jan-26</c:v>
                </c:pt>
                <c:pt idx="6">
                  <c:v>fev-26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Auxiliar!$B$2:$B$22</c15:sqref>
                  </c15:fullRef>
                </c:ext>
              </c:extLst>
              <c:f>Auxiliar!$B$2:$B$8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7-4866-9F7A-807A090543B9}"/>
            </c:ext>
          </c:extLst>
        </c:ser>
        <c:ser>
          <c:idx val="2"/>
          <c:order val="1"/>
          <c:tx>
            <c:strRef>
              <c:f>Auxiliar!$C$1</c:f>
              <c:strCache>
                <c:ptCount val="1"/>
                <c:pt idx="0">
                  <c:v>Liberados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Auxiliar!$A:$A</c15:sqref>
                  </c15:fullRef>
                </c:ext>
              </c:extLst>
              <c:f>(Auxiliar!$A$1:$A$7,Auxiliar!$A$22:$A$1048576)</c:f>
              <c:strCache>
                <c:ptCount val="7"/>
                <c:pt idx="0">
                  <c:v>Meses</c:v>
                </c:pt>
                <c:pt idx="1">
                  <c:v>set-25</c:v>
                </c:pt>
                <c:pt idx="2">
                  <c:v>out-25</c:v>
                </c:pt>
                <c:pt idx="3">
                  <c:v>nov-25</c:v>
                </c:pt>
                <c:pt idx="4">
                  <c:v>dez-25</c:v>
                </c:pt>
                <c:pt idx="5">
                  <c:v>jan-26</c:v>
                </c:pt>
                <c:pt idx="6">
                  <c:v>fev-26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Auxiliar!$C$2:$C$22</c15:sqref>
                  </c15:fullRef>
                </c:ext>
              </c:extLst>
              <c:f>Auxiliar!$C$2:$C$8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4-4E5A-BBBC-C16BECBFE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75884448"/>
        <c:axId val="675882048"/>
      </c:barChart>
      <c:catAx>
        <c:axId val="67588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75882048"/>
        <c:crosses val="autoZero"/>
        <c:auto val="1"/>
        <c:lblAlgn val="ctr"/>
        <c:lblOffset val="100"/>
        <c:noMultiLvlLbl val="1"/>
      </c:catAx>
      <c:valAx>
        <c:axId val="67588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7588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Avaliações</a:t>
            </a:r>
            <a:r>
              <a:rPr lang="pt-BR" baseline="0"/>
              <a:t> por dia</a:t>
            </a:r>
          </a:p>
          <a:p>
            <a:pPr>
              <a:defRPr/>
            </a:pP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Auxiliar!$D$1</c:f>
              <c:strCache>
                <c:ptCount val="1"/>
                <c:pt idx="0">
                  <c:v>Contagem 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Auxiliar!$E:$E</c:f>
              <c:strCache>
                <c:ptCount val="173"/>
                <c:pt idx="0">
                  <c:v>Datas</c:v>
                </c:pt>
                <c:pt idx="1">
                  <c:v>12/09/2025</c:v>
                </c:pt>
                <c:pt idx="2">
                  <c:v>13/09/2025</c:v>
                </c:pt>
                <c:pt idx="3">
                  <c:v>14/09/2025</c:v>
                </c:pt>
                <c:pt idx="4">
                  <c:v>15/09/2025</c:v>
                </c:pt>
                <c:pt idx="5">
                  <c:v>16/09/2025</c:v>
                </c:pt>
                <c:pt idx="6">
                  <c:v>17/09/2025</c:v>
                </c:pt>
                <c:pt idx="7">
                  <c:v>18/09/2025</c:v>
                </c:pt>
                <c:pt idx="8">
                  <c:v>19/09/2025</c:v>
                </c:pt>
                <c:pt idx="9">
                  <c:v>20/09/2025</c:v>
                </c:pt>
                <c:pt idx="10">
                  <c:v>21/09/2025</c:v>
                </c:pt>
                <c:pt idx="11">
                  <c:v>22/09/2025</c:v>
                </c:pt>
                <c:pt idx="12">
                  <c:v>23/09/2025</c:v>
                </c:pt>
                <c:pt idx="13">
                  <c:v>24/09/2025</c:v>
                </c:pt>
                <c:pt idx="14">
                  <c:v>25/09/2025</c:v>
                </c:pt>
                <c:pt idx="15">
                  <c:v>26/09/2025</c:v>
                </c:pt>
                <c:pt idx="16">
                  <c:v>27/09/2025</c:v>
                </c:pt>
                <c:pt idx="17">
                  <c:v>28/09/2025</c:v>
                </c:pt>
                <c:pt idx="18">
                  <c:v>29/09/2025</c:v>
                </c:pt>
                <c:pt idx="19">
                  <c:v>30/09/2025</c:v>
                </c:pt>
                <c:pt idx="20">
                  <c:v>01/10/2025</c:v>
                </c:pt>
                <c:pt idx="21">
                  <c:v>02/10/2025</c:v>
                </c:pt>
                <c:pt idx="22">
                  <c:v>03/10/2025</c:v>
                </c:pt>
                <c:pt idx="23">
                  <c:v>04/10/2025</c:v>
                </c:pt>
                <c:pt idx="24">
                  <c:v>05/10/2025</c:v>
                </c:pt>
                <c:pt idx="25">
                  <c:v>06/10/2025</c:v>
                </c:pt>
                <c:pt idx="26">
                  <c:v>07/10/2025</c:v>
                </c:pt>
                <c:pt idx="27">
                  <c:v>08/10/2025</c:v>
                </c:pt>
                <c:pt idx="28">
                  <c:v>09/10/2025</c:v>
                </c:pt>
                <c:pt idx="29">
                  <c:v>10/10/2025</c:v>
                </c:pt>
                <c:pt idx="30">
                  <c:v>11/10/2025</c:v>
                </c:pt>
                <c:pt idx="31">
                  <c:v>12/10/2025</c:v>
                </c:pt>
                <c:pt idx="32">
                  <c:v>13/10/2025</c:v>
                </c:pt>
                <c:pt idx="33">
                  <c:v>14/10/2025</c:v>
                </c:pt>
                <c:pt idx="34">
                  <c:v>15/10/2025</c:v>
                </c:pt>
                <c:pt idx="35">
                  <c:v>16/10/2025</c:v>
                </c:pt>
                <c:pt idx="36">
                  <c:v>17/10/2025</c:v>
                </c:pt>
                <c:pt idx="37">
                  <c:v>18/10/2025</c:v>
                </c:pt>
                <c:pt idx="38">
                  <c:v>19/10/2025</c:v>
                </c:pt>
                <c:pt idx="39">
                  <c:v>20/10/2025</c:v>
                </c:pt>
                <c:pt idx="40">
                  <c:v>21/10/2025</c:v>
                </c:pt>
                <c:pt idx="41">
                  <c:v>22/10/2025</c:v>
                </c:pt>
                <c:pt idx="42">
                  <c:v>23/10/2025</c:v>
                </c:pt>
                <c:pt idx="43">
                  <c:v>24/10/2025</c:v>
                </c:pt>
                <c:pt idx="44">
                  <c:v>25/10/2025</c:v>
                </c:pt>
                <c:pt idx="45">
                  <c:v>26/10/2025</c:v>
                </c:pt>
                <c:pt idx="46">
                  <c:v>27/10/2025</c:v>
                </c:pt>
                <c:pt idx="47">
                  <c:v>28/10/2025</c:v>
                </c:pt>
                <c:pt idx="48">
                  <c:v>29/10/2025</c:v>
                </c:pt>
                <c:pt idx="49">
                  <c:v>30/10/2025</c:v>
                </c:pt>
                <c:pt idx="50">
                  <c:v>31/10/2025</c:v>
                </c:pt>
                <c:pt idx="51">
                  <c:v>01/11/2025</c:v>
                </c:pt>
                <c:pt idx="52">
                  <c:v>02/11/2025</c:v>
                </c:pt>
                <c:pt idx="53">
                  <c:v>03/11/2025</c:v>
                </c:pt>
                <c:pt idx="54">
                  <c:v>04/11/2025</c:v>
                </c:pt>
                <c:pt idx="55">
                  <c:v>05/11/2025</c:v>
                </c:pt>
                <c:pt idx="56">
                  <c:v>06/11/2025</c:v>
                </c:pt>
                <c:pt idx="57">
                  <c:v>07/11/2025</c:v>
                </c:pt>
                <c:pt idx="58">
                  <c:v>08/11/2025</c:v>
                </c:pt>
                <c:pt idx="59">
                  <c:v>09/11/2025</c:v>
                </c:pt>
                <c:pt idx="60">
                  <c:v>10/11/2025</c:v>
                </c:pt>
                <c:pt idx="61">
                  <c:v>11/11/2025</c:v>
                </c:pt>
                <c:pt idx="62">
                  <c:v>12/11/2025</c:v>
                </c:pt>
                <c:pt idx="63">
                  <c:v>13/11/2025</c:v>
                </c:pt>
                <c:pt idx="64">
                  <c:v>14/11/2025</c:v>
                </c:pt>
                <c:pt idx="65">
                  <c:v>15/11/2025</c:v>
                </c:pt>
                <c:pt idx="66">
                  <c:v>16/11/2025</c:v>
                </c:pt>
                <c:pt idx="67">
                  <c:v>17/11/2025</c:v>
                </c:pt>
                <c:pt idx="68">
                  <c:v>18/11/2025</c:v>
                </c:pt>
                <c:pt idx="69">
                  <c:v>19/11/2025</c:v>
                </c:pt>
                <c:pt idx="70">
                  <c:v>20/11/2025</c:v>
                </c:pt>
                <c:pt idx="71">
                  <c:v>21/11/2025</c:v>
                </c:pt>
                <c:pt idx="72">
                  <c:v>22/11/2025</c:v>
                </c:pt>
                <c:pt idx="73">
                  <c:v>23/11/2025</c:v>
                </c:pt>
                <c:pt idx="74">
                  <c:v>24/11/2025</c:v>
                </c:pt>
                <c:pt idx="75">
                  <c:v>25/11/2025</c:v>
                </c:pt>
                <c:pt idx="76">
                  <c:v>26/11/2025</c:v>
                </c:pt>
                <c:pt idx="77">
                  <c:v>27/11/2025</c:v>
                </c:pt>
                <c:pt idx="78">
                  <c:v>28/11/2025</c:v>
                </c:pt>
                <c:pt idx="79">
                  <c:v>29/11/2025</c:v>
                </c:pt>
                <c:pt idx="80">
                  <c:v>30/11/2025</c:v>
                </c:pt>
                <c:pt idx="81">
                  <c:v>01/12/2025</c:v>
                </c:pt>
                <c:pt idx="82">
                  <c:v>02/12/2025</c:v>
                </c:pt>
                <c:pt idx="83">
                  <c:v>03/12/2025</c:v>
                </c:pt>
                <c:pt idx="84">
                  <c:v>04/12/2025</c:v>
                </c:pt>
                <c:pt idx="85">
                  <c:v>05/12/2025</c:v>
                </c:pt>
                <c:pt idx="86">
                  <c:v>06/12/2025</c:v>
                </c:pt>
                <c:pt idx="87">
                  <c:v>07/12/2025</c:v>
                </c:pt>
                <c:pt idx="88">
                  <c:v>08/12/2025</c:v>
                </c:pt>
                <c:pt idx="89">
                  <c:v>09/12/2025</c:v>
                </c:pt>
                <c:pt idx="90">
                  <c:v>10/12/2025</c:v>
                </c:pt>
                <c:pt idx="91">
                  <c:v>11/12/2025</c:v>
                </c:pt>
                <c:pt idx="92">
                  <c:v>12/12/2025</c:v>
                </c:pt>
                <c:pt idx="93">
                  <c:v>13/12/2025</c:v>
                </c:pt>
                <c:pt idx="94">
                  <c:v>14/12/2025</c:v>
                </c:pt>
                <c:pt idx="95">
                  <c:v>15/12/2025</c:v>
                </c:pt>
                <c:pt idx="96">
                  <c:v>16/12/2025</c:v>
                </c:pt>
                <c:pt idx="97">
                  <c:v>17/12/2025</c:v>
                </c:pt>
                <c:pt idx="98">
                  <c:v>18/12/2025</c:v>
                </c:pt>
                <c:pt idx="99">
                  <c:v>19/12/2025</c:v>
                </c:pt>
                <c:pt idx="100">
                  <c:v>20/12/2025</c:v>
                </c:pt>
                <c:pt idx="101">
                  <c:v>21/12/2025</c:v>
                </c:pt>
                <c:pt idx="102">
                  <c:v>22/12/2025</c:v>
                </c:pt>
                <c:pt idx="103">
                  <c:v>23/12/2025</c:v>
                </c:pt>
                <c:pt idx="104">
                  <c:v>24/12/2025</c:v>
                </c:pt>
                <c:pt idx="105">
                  <c:v>25/12/2025</c:v>
                </c:pt>
                <c:pt idx="106">
                  <c:v>26/12/2025</c:v>
                </c:pt>
                <c:pt idx="107">
                  <c:v>27/12/2025</c:v>
                </c:pt>
                <c:pt idx="108">
                  <c:v>28/12/2025</c:v>
                </c:pt>
                <c:pt idx="109">
                  <c:v>29/12/2025</c:v>
                </c:pt>
                <c:pt idx="110">
                  <c:v>30/12/2025</c:v>
                </c:pt>
                <c:pt idx="111">
                  <c:v>31/12/2025</c:v>
                </c:pt>
                <c:pt idx="112">
                  <c:v>01/01/2026</c:v>
                </c:pt>
                <c:pt idx="113">
                  <c:v>02/01/2026</c:v>
                </c:pt>
                <c:pt idx="114">
                  <c:v>03/01/2026</c:v>
                </c:pt>
                <c:pt idx="115">
                  <c:v>04/01/2026</c:v>
                </c:pt>
                <c:pt idx="116">
                  <c:v>05/01/2026</c:v>
                </c:pt>
                <c:pt idx="117">
                  <c:v>06/01/2026</c:v>
                </c:pt>
                <c:pt idx="118">
                  <c:v>07/01/2026</c:v>
                </c:pt>
                <c:pt idx="119">
                  <c:v>08/01/2026</c:v>
                </c:pt>
                <c:pt idx="120">
                  <c:v>09/01/2026</c:v>
                </c:pt>
                <c:pt idx="121">
                  <c:v>10/01/2026</c:v>
                </c:pt>
                <c:pt idx="122">
                  <c:v>11/01/2026</c:v>
                </c:pt>
                <c:pt idx="123">
                  <c:v>12/01/2026</c:v>
                </c:pt>
                <c:pt idx="124">
                  <c:v>13/01/2026</c:v>
                </c:pt>
                <c:pt idx="125">
                  <c:v>14/01/2026</c:v>
                </c:pt>
                <c:pt idx="126">
                  <c:v>15/01/2026</c:v>
                </c:pt>
                <c:pt idx="127">
                  <c:v>16/01/2026</c:v>
                </c:pt>
                <c:pt idx="128">
                  <c:v>17/01/2026</c:v>
                </c:pt>
                <c:pt idx="129">
                  <c:v>18/01/2026</c:v>
                </c:pt>
                <c:pt idx="130">
                  <c:v>19/01/2026</c:v>
                </c:pt>
                <c:pt idx="131">
                  <c:v>20/01/2026</c:v>
                </c:pt>
                <c:pt idx="132">
                  <c:v>21/01/2026</c:v>
                </c:pt>
                <c:pt idx="133">
                  <c:v>22/01/2026</c:v>
                </c:pt>
                <c:pt idx="134">
                  <c:v>23/01/2026</c:v>
                </c:pt>
                <c:pt idx="135">
                  <c:v>24/01/2026</c:v>
                </c:pt>
                <c:pt idx="136">
                  <c:v>25/01/2026</c:v>
                </c:pt>
                <c:pt idx="137">
                  <c:v>26/01/2026</c:v>
                </c:pt>
                <c:pt idx="138">
                  <c:v>27/01/2026</c:v>
                </c:pt>
                <c:pt idx="139">
                  <c:v>28/01/2026</c:v>
                </c:pt>
                <c:pt idx="140">
                  <c:v>29/01/2026</c:v>
                </c:pt>
                <c:pt idx="141">
                  <c:v>30/01/2026</c:v>
                </c:pt>
                <c:pt idx="142">
                  <c:v>31/01/2026</c:v>
                </c:pt>
                <c:pt idx="143">
                  <c:v>01/02/2026</c:v>
                </c:pt>
                <c:pt idx="144">
                  <c:v>02/02/2026</c:v>
                </c:pt>
                <c:pt idx="145">
                  <c:v>03/02/2026</c:v>
                </c:pt>
                <c:pt idx="146">
                  <c:v>04/02/2026</c:v>
                </c:pt>
                <c:pt idx="147">
                  <c:v>05/02/2026</c:v>
                </c:pt>
                <c:pt idx="148">
                  <c:v>06/02/2026</c:v>
                </c:pt>
                <c:pt idx="149">
                  <c:v>07/02/2026</c:v>
                </c:pt>
                <c:pt idx="150">
                  <c:v>08/02/2026</c:v>
                </c:pt>
                <c:pt idx="151">
                  <c:v>09/02/2026</c:v>
                </c:pt>
                <c:pt idx="152">
                  <c:v>10/02/2026</c:v>
                </c:pt>
                <c:pt idx="153">
                  <c:v>11/02/2026</c:v>
                </c:pt>
                <c:pt idx="154">
                  <c:v>12/02/2026</c:v>
                </c:pt>
                <c:pt idx="155">
                  <c:v>13/02/2026</c:v>
                </c:pt>
                <c:pt idx="156">
                  <c:v>14/02/2026</c:v>
                </c:pt>
                <c:pt idx="157">
                  <c:v>15/02/2026</c:v>
                </c:pt>
                <c:pt idx="158">
                  <c:v>16/02/2026</c:v>
                </c:pt>
                <c:pt idx="159">
                  <c:v>17/02/2026</c:v>
                </c:pt>
                <c:pt idx="160">
                  <c:v>18/02/2026</c:v>
                </c:pt>
                <c:pt idx="161">
                  <c:v>19/02/2026</c:v>
                </c:pt>
                <c:pt idx="162">
                  <c:v>20/02/2026</c:v>
                </c:pt>
                <c:pt idx="163">
                  <c:v>21/02/2026</c:v>
                </c:pt>
                <c:pt idx="164">
                  <c:v>22/02/2026</c:v>
                </c:pt>
                <c:pt idx="165">
                  <c:v>23/02/2026</c:v>
                </c:pt>
                <c:pt idx="166">
                  <c:v>24/02/2026</c:v>
                </c:pt>
                <c:pt idx="167">
                  <c:v>25/02/2026</c:v>
                </c:pt>
                <c:pt idx="168">
                  <c:v>26/02/2026</c:v>
                </c:pt>
                <c:pt idx="169">
                  <c:v>27/02/2026</c:v>
                </c:pt>
                <c:pt idx="170">
                  <c:v>28/02/2026</c:v>
                </c:pt>
                <c:pt idx="171">
                  <c:v>01/03/2026</c:v>
                </c:pt>
                <c:pt idx="172">
                  <c:v>02/03/2026</c:v>
                </c:pt>
              </c:strCache>
            </c:strRef>
          </c:cat>
          <c:val>
            <c:numRef>
              <c:f>Auxiliar!$D$2:$D$173</c:f>
              <c:numCache>
                <c:formatCode>General</c:formatCode>
                <c:ptCount val="1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14</c:v>
                </c:pt>
                <c:pt idx="114">
                  <c:v>14</c:v>
                </c:pt>
                <c:pt idx="115">
                  <c:v>14</c:v>
                </c:pt>
                <c:pt idx="116">
                  <c:v>14</c:v>
                </c:pt>
                <c:pt idx="117">
                  <c:v>14</c:v>
                </c:pt>
                <c:pt idx="118">
                  <c:v>14</c:v>
                </c:pt>
                <c:pt idx="119">
                  <c:v>14</c:v>
                </c:pt>
                <c:pt idx="120">
                  <c:v>14</c:v>
                </c:pt>
                <c:pt idx="121">
                  <c:v>14</c:v>
                </c:pt>
                <c:pt idx="122">
                  <c:v>14</c:v>
                </c:pt>
                <c:pt idx="123">
                  <c:v>14</c:v>
                </c:pt>
                <c:pt idx="124">
                  <c:v>14</c:v>
                </c:pt>
                <c:pt idx="125">
                  <c:v>14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14</c:v>
                </c:pt>
                <c:pt idx="130">
                  <c:v>14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15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0-48DB-A574-C31EF1D26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362831"/>
        <c:axId val="1140344591"/>
        <c:extLst/>
      </c:lineChart>
      <c:catAx>
        <c:axId val="114036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40344591"/>
        <c:crosses val="autoZero"/>
        <c:auto val="1"/>
        <c:lblAlgn val="ctr"/>
        <c:lblOffset val="100"/>
        <c:noMultiLvlLbl val="0"/>
      </c:catAx>
      <c:valAx>
        <c:axId val="1140344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40362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Status por Mês Percentual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Auxiliar!$B$1</c:f>
              <c:strCache>
                <c:ptCount val="1"/>
                <c:pt idx="0">
                  <c:v>Bloqueados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Auxiliar!$A$2:$A$6</c:f>
              <c:numCache>
                <c:formatCode>[$-416]mmm\-yy;@</c:formatCode>
                <c:ptCount val="5"/>
                <c:pt idx="0">
                  <c:v>45901</c:v>
                </c:pt>
                <c:pt idx="1">
                  <c:v>45931</c:v>
                </c:pt>
                <c:pt idx="2">
                  <c:v>45962</c:v>
                </c:pt>
                <c:pt idx="3">
                  <c:v>45992</c:v>
                </c:pt>
                <c:pt idx="4">
                  <c:v>46023</c:v>
                </c:pt>
              </c:numCache>
            </c:numRef>
          </c:cat>
          <c:val>
            <c:numRef>
              <c:f>Auxiliar!$B$2:$B$6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B-4226-913C-0D1ECC518082}"/>
            </c:ext>
          </c:extLst>
        </c:ser>
        <c:ser>
          <c:idx val="1"/>
          <c:order val="1"/>
          <c:tx>
            <c:strRef>
              <c:f>Auxiliar!$C$1</c:f>
              <c:strCache>
                <c:ptCount val="1"/>
                <c:pt idx="0">
                  <c:v>Liberados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Auxiliar!$A$2:$A$6</c:f>
              <c:numCache>
                <c:formatCode>[$-416]mmm\-yy;@</c:formatCode>
                <c:ptCount val="5"/>
                <c:pt idx="0">
                  <c:v>45901</c:v>
                </c:pt>
                <c:pt idx="1">
                  <c:v>45931</c:v>
                </c:pt>
                <c:pt idx="2">
                  <c:v>45962</c:v>
                </c:pt>
                <c:pt idx="3">
                  <c:v>45992</c:v>
                </c:pt>
                <c:pt idx="4">
                  <c:v>46023</c:v>
                </c:pt>
              </c:numCache>
            </c:numRef>
          </c:cat>
          <c:val>
            <c:numRef>
              <c:f>Auxiliar!$C$2:$C$6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B-4226-913C-0D1ECC518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75884448"/>
        <c:axId val="675882048"/>
      </c:barChart>
      <c:dateAx>
        <c:axId val="675884448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75882048"/>
        <c:crosses val="autoZero"/>
        <c:auto val="1"/>
        <c:lblOffset val="100"/>
        <c:baseTimeUnit val="months"/>
      </c:dateAx>
      <c:valAx>
        <c:axId val="67588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7588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Top</a:t>
            </a:r>
            <a:r>
              <a:rPr lang="pt-BR" baseline="0"/>
              <a:t> 5 itens médio/ruim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Table1_1!$A$2:$A$7</c:f>
              <c:strCache>
                <c:ptCount val="6"/>
                <c:pt idx="0">
                  <c:v>Calotas</c:v>
                </c:pt>
                <c:pt idx="1">
                  <c:v>Pneus</c:v>
                </c:pt>
                <c:pt idx="2">
                  <c:v>Farol alto</c:v>
                </c:pt>
                <c:pt idx="3">
                  <c:v>Freio de estacionamento</c:v>
                </c:pt>
                <c:pt idx="4">
                  <c:v>Luz de freio</c:v>
                </c:pt>
                <c:pt idx="5">
                  <c:v>Luz de seta traseira</c:v>
                </c:pt>
              </c:strCache>
            </c:strRef>
          </c:cat>
          <c:val>
            <c:numRef>
              <c:f>Table1_1!$B$2:$B$7</c:f>
              <c:numCache>
                <c:formatCode>General</c:formatCode>
                <c:ptCount val="6"/>
                <c:pt idx="0">
                  <c:v>6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8-47BC-99E2-BD5D25E6E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0667216"/>
        <c:axId val="490665776"/>
      </c:barChart>
      <c:catAx>
        <c:axId val="49066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0665776"/>
        <c:crosses val="autoZero"/>
        <c:auto val="1"/>
        <c:lblAlgn val="ctr"/>
        <c:lblOffset val="100"/>
        <c:noMultiLvlLbl val="0"/>
      </c:catAx>
      <c:valAx>
        <c:axId val="49066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066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Bloqueios por placas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Auxiliar!$G$1</c:f>
              <c:strCache>
                <c:ptCount val="1"/>
                <c:pt idx="0">
                  <c:v>Bloqueios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Auxiliar!$F$2:$F$13</c15:sqref>
                  </c15:fullRef>
                </c:ext>
              </c:extLst>
              <c:f>Auxiliar!$F$2:$F$13</c:f>
              <c:strCache>
                <c:ptCount val="12"/>
                <c:pt idx="0">
                  <c:v>KLM456</c:v>
                </c:pt>
                <c:pt idx="1">
                  <c:v>HIJ258</c:v>
                </c:pt>
                <c:pt idx="2">
                  <c:v>EFG357</c:v>
                </c:pt>
                <c:pt idx="3">
                  <c:v>BCD159</c:v>
                </c:pt>
                <c:pt idx="4">
                  <c:v>YZA963</c:v>
                </c:pt>
                <c:pt idx="5">
                  <c:v>VWX741</c:v>
                </c:pt>
                <c:pt idx="6">
                  <c:v>STU852</c:v>
                </c:pt>
                <c:pt idx="7">
                  <c:v>PQR987</c:v>
                </c:pt>
                <c:pt idx="8">
                  <c:v>MNO654</c:v>
                </c:pt>
                <c:pt idx="9">
                  <c:v>JKL321</c:v>
                </c:pt>
                <c:pt idx="10">
                  <c:v>GHI789</c:v>
                </c:pt>
                <c:pt idx="11">
                  <c:v>ABC123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Auxiliar!$G$2:$G$14</c15:sqref>
                  </c15:fullRef>
                </c:ext>
              </c:extLst>
              <c:f>Auxiliar!$G$2:$G$13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64-42CC-A329-EB752C9BB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0792831"/>
        <c:axId val="340791871"/>
      </c:barChart>
      <c:catAx>
        <c:axId val="3407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0791871"/>
        <c:crosses val="autoZero"/>
        <c:auto val="1"/>
        <c:lblAlgn val="ctr"/>
        <c:lblOffset val="100"/>
        <c:noMultiLvlLbl val="0"/>
      </c:catAx>
      <c:valAx>
        <c:axId val="340791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079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Auxiliar!$H$1</c:f>
              <c:strCache>
                <c:ptCount val="1"/>
                <c:pt idx="0">
                  <c:v>Média km andados p/bloqueio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Auxiliar!$F$2:$F$13</c:f>
              <c:strCache>
                <c:ptCount val="12"/>
                <c:pt idx="0">
                  <c:v>KLM456</c:v>
                </c:pt>
                <c:pt idx="1">
                  <c:v>HIJ258</c:v>
                </c:pt>
                <c:pt idx="2">
                  <c:v>EFG357</c:v>
                </c:pt>
                <c:pt idx="3">
                  <c:v>BCD159</c:v>
                </c:pt>
                <c:pt idx="4">
                  <c:v>YZA963</c:v>
                </c:pt>
                <c:pt idx="5">
                  <c:v>VWX741</c:v>
                </c:pt>
                <c:pt idx="6">
                  <c:v>STU852</c:v>
                </c:pt>
                <c:pt idx="7">
                  <c:v>PQR987</c:v>
                </c:pt>
                <c:pt idx="8">
                  <c:v>MNO654</c:v>
                </c:pt>
                <c:pt idx="9">
                  <c:v>JKL321</c:v>
                </c:pt>
                <c:pt idx="10">
                  <c:v>GHI789</c:v>
                </c:pt>
                <c:pt idx="11">
                  <c:v>ABC123</c:v>
                </c:pt>
              </c:strCache>
            </c:strRef>
          </c:cat>
          <c:val>
            <c:numRef>
              <c:f>Auxiliar!$H$2:$H$13</c:f>
              <c:numCache>
                <c:formatCode>General</c:formatCode>
                <c:ptCount val="12"/>
                <c:pt idx="0">
                  <c:v>0</c:v>
                </c:pt>
                <c:pt idx="1">
                  <c:v>2780</c:v>
                </c:pt>
                <c:pt idx="2">
                  <c:v>0</c:v>
                </c:pt>
                <c:pt idx="3">
                  <c:v>5200</c:v>
                </c:pt>
                <c:pt idx="4">
                  <c:v>0</c:v>
                </c:pt>
                <c:pt idx="5">
                  <c:v>4100</c:v>
                </c:pt>
                <c:pt idx="6">
                  <c:v>0</c:v>
                </c:pt>
                <c:pt idx="7">
                  <c:v>3000</c:v>
                </c:pt>
                <c:pt idx="8">
                  <c:v>0</c:v>
                </c:pt>
                <c:pt idx="9">
                  <c:v>2100</c:v>
                </c:pt>
                <c:pt idx="10">
                  <c:v>0</c:v>
                </c:pt>
                <c:pt idx="11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ED-4A58-ADB3-8E1C7A68A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9823855"/>
        <c:axId val="729820975"/>
      </c:barChart>
      <c:catAx>
        <c:axId val="729823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820975"/>
        <c:crosses val="autoZero"/>
        <c:auto val="1"/>
        <c:lblAlgn val="ctr"/>
        <c:lblOffset val="100"/>
        <c:noMultiLvlLbl val="0"/>
      </c:catAx>
      <c:valAx>
        <c:axId val="729820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29823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89750</xdr:colOff>
      <xdr:row>37</xdr:row>
      <xdr:rowOff>94193</xdr:rowOff>
    </xdr:from>
    <xdr:to>
      <xdr:col>6</xdr:col>
      <xdr:colOff>436792</xdr:colOff>
      <xdr:row>40</xdr:row>
      <xdr:rowOff>134621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73214C7-96F6-69DD-B336-9BC6A47EC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71" t="46731" r="20328" b="38176"/>
        <a:stretch/>
      </xdr:blipFill>
      <xdr:spPr>
        <a:xfrm>
          <a:off x="2354583" y="6444193"/>
          <a:ext cx="1613232" cy="544618"/>
        </a:xfrm>
        <a:prstGeom prst="rect">
          <a:avLst/>
        </a:prstGeom>
      </xdr:spPr>
    </xdr:pic>
    <xdr:clientData/>
  </xdr:twoCellAnchor>
  <xdr:twoCellAnchor editAs="oneCell">
    <xdr:from>
      <xdr:col>1</xdr:col>
      <xdr:colOff>173143</xdr:colOff>
      <xdr:row>37</xdr:row>
      <xdr:rowOff>76837</xdr:rowOff>
    </xdr:from>
    <xdr:to>
      <xdr:col>2</xdr:col>
      <xdr:colOff>362584</xdr:colOff>
      <xdr:row>40</xdr:row>
      <xdr:rowOff>133562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AD7EC35-0F4B-4503-9E9A-52ECA61E14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66" t="46731" r="6740" b="37828"/>
        <a:stretch/>
      </xdr:blipFill>
      <xdr:spPr>
        <a:xfrm>
          <a:off x="532976" y="6426837"/>
          <a:ext cx="811106" cy="551390"/>
        </a:xfrm>
        <a:prstGeom prst="rect">
          <a:avLst/>
        </a:prstGeom>
      </xdr:spPr>
    </xdr:pic>
    <xdr:clientData/>
  </xdr:twoCellAnchor>
  <xdr:twoCellAnchor editAs="oneCell">
    <xdr:from>
      <xdr:col>7</xdr:col>
      <xdr:colOff>77046</xdr:colOff>
      <xdr:row>37</xdr:row>
      <xdr:rowOff>1905</xdr:rowOff>
    </xdr:from>
    <xdr:to>
      <xdr:col>9</xdr:col>
      <xdr:colOff>344078</xdr:colOff>
      <xdr:row>40</xdr:row>
      <xdr:rowOff>151977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8313255-7EBD-407E-B128-436887636C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271" t="61383" r="20328" b="20598"/>
        <a:stretch/>
      </xdr:blipFill>
      <xdr:spPr>
        <a:xfrm>
          <a:off x="4246879" y="6351905"/>
          <a:ext cx="1537032" cy="658072"/>
        </a:xfrm>
        <a:prstGeom prst="rect">
          <a:avLst/>
        </a:prstGeom>
      </xdr:spPr>
    </xdr:pic>
    <xdr:clientData/>
  </xdr:twoCellAnchor>
  <xdr:twoCellAnchor editAs="oneCell">
    <xdr:from>
      <xdr:col>2</xdr:col>
      <xdr:colOff>458044</xdr:colOff>
      <xdr:row>37</xdr:row>
      <xdr:rowOff>16298</xdr:rowOff>
    </xdr:from>
    <xdr:to>
      <xdr:col>3</xdr:col>
      <xdr:colOff>588854</xdr:colOff>
      <xdr:row>41</xdr:row>
      <xdr:rowOff>2752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7DB5811-F011-4007-9DFB-FD4FCA1C6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95" t="61383" r="7361" b="20598"/>
        <a:stretch/>
      </xdr:blipFill>
      <xdr:spPr>
        <a:xfrm>
          <a:off x="1452877" y="6366298"/>
          <a:ext cx="775335" cy="6637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588818</xdr:colOff>
      <xdr:row>4</xdr:row>
      <xdr:rowOff>88322</xdr:rowOff>
    </xdr:from>
    <xdr:to>
      <xdr:col>16</xdr:col>
      <xdr:colOff>298738</xdr:colOff>
      <xdr:row>18</xdr:row>
      <xdr:rowOff>164522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F4BFD5-023A-42C9-A0DF-2D70B55E8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51202</xdr:rowOff>
    </xdr:from>
    <xdr:to>
      <xdr:col>3</xdr:col>
      <xdr:colOff>528884</xdr:colOff>
      <xdr:row>18</xdr:row>
      <xdr:rowOff>127402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30F6E2-8510-41BC-BB7D-0713F524E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554183</xdr:colOff>
      <xdr:row>4</xdr:row>
      <xdr:rowOff>51954</xdr:rowOff>
    </xdr:from>
    <xdr:to>
      <xdr:col>9</xdr:col>
      <xdr:colOff>4330</xdr:colOff>
      <xdr:row>18</xdr:row>
      <xdr:rowOff>128154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C0BF32-02CA-4B59-9466-77FEEB8A3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69273</xdr:colOff>
      <xdr:row>18</xdr:row>
      <xdr:rowOff>103910</xdr:rowOff>
    </xdr:from>
    <xdr:to>
      <xdr:col>3</xdr:col>
      <xdr:colOff>586561</xdr:colOff>
      <xdr:row>32</xdr:row>
      <xdr:rowOff>180110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08032B9-16D9-46E2-8C3F-DA7B4ED3F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554183</xdr:colOff>
      <xdr:row>18</xdr:row>
      <xdr:rowOff>103909</xdr:rowOff>
    </xdr:from>
    <xdr:to>
      <xdr:col>9</xdr:col>
      <xdr:colOff>12447</xdr:colOff>
      <xdr:row>32</xdr:row>
      <xdr:rowOff>180109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805F04-99CE-47ED-B94C-6EA812178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17318</xdr:colOff>
      <xdr:row>18</xdr:row>
      <xdr:rowOff>138546</xdr:rowOff>
    </xdr:from>
    <xdr:to>
      <xdr:col>16</xdr:col>
      <xdr:colOff>346363</xdr:colOff>
      <xdr:row>33</xdr:row>
      <xdr:rowOff>24246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3B0A324-0D0E-4CE0-8FDA-76844B979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AB9CF767-ABC1-4D47-A967-5BA286AA0FBB}" autoFormatId="16" applyNumberFormats="0" applyBorderFormats="0" applyFontFormats="0" applyPatternFormats="0" applyAlignmentFormats="0" applyWidthHeightFormats="0">
  <queryTableRefresh nextId="3">
    <queryTableFields count="2">
      <queryTableField id="1" name="Column10.item" tableColumnId="1"/>
      <queryTableField id="2" name="Qtd" tableColumnId="2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9CCB6AA-8A1C-4118-8FC4-F7DB5D5D87B4}" name="Table1_1" displayName="Table1_1" ref="A5:K1048576" totalsRowShown="0" headerRowDxfId="16" dataDxfId="15">
  <autoFilter ref="A5:K1048576" xr:uid="{E9CCB6AA-8A1C-4118-8FC4-F7DB5D5D87B4}"/>
  <tableColumns count="11">
    <tableColumn id="1" xr3:uid="{9260DCAA-1A67-44FA-B5D1-990889FFAB17}" name="Data Avaliação" dataDxfId="14"/>
    <tableColumn id="2" xr3:uid="{27468140-887A-4E82-AC59-4CE0EF53B0E0}" name="Avaliador" dataDxfId="13"/>
    <tableColumn id="3" xr3:uid="{E71F08AB-1F08-4F68-B7B7-EDBD26D7A9F5}" name="Condutor" dataDxfId="12"/>
    <tableColumn id="4" xr3:uid="{0E52DA7E-77E7-4E5E-A585-F03BE3C66012}" name="Modelo" dataDxfId="11"/>
    <tableColumn id="5" xr3:uid="{3E8B1B1F-E79D-4637-8037-8701066515B9}" name="Placa" dataDxfId="10"/>
    <tableColumn id="6" xr3:uid="{1795ECCC-2E37-43D6-B554-6C3946A5F42C}" name="KM Rodados" dataDxfId="9"/>
    <tableColumn id="7" xr3:uid="{EB610192-56A1-4D1C-9141-716368DD8C5A}" name="Data inserção" dataDxfId="8"/>
    <tableColumn id="8" xr3:uid="{F02D86A5-5452-46BD-8B76-2B6D08840DA6}" name="Itens Essenciais Reprovados" dataDxfId="7"/>
    <tableColumn id="9" xr3:uid="{1C80D3D5-B611-4951-A67F-203FA3623C45}" name="Local Avarias" dataDxfId="6"/>
    <tableColumn id="10" xr3:uid="{E23BFCEE-A305-4FD3-B6FB-D4EDB28B3043}" name="Condição de Itens" dataDxfId="5"/>
    <tableColumn id="11" xr3:uid="{5A70C045-CB61-4B68-A472-28968EAD7ED6}" name="Status" dataDxfId="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56ABF4B-1DF2-4B0A-B74E-CC5C4E08A3A4}" name="Table1_2" displayName="Table1_2" ref="A1:B11" tableType="queryTable" totalsRowShown="0">
  <autoFilter ref="A1:B11" xr:uid="{656ABF4B-1DF2-4B0A-B74E-CC5C4E08A3A4}"/>
  <tableColumns count="2">
    <tableColumn id="1" xr3:uid="{3B3C33CA-CCC0-4BC3-9665-A62865376BC2}" uniqueName="1" name="Column10.item" queryTableFieldId="1" dataDxfId="3"/>
    <tableColumn id="2" xr3:uid="{CDE3B2C3-7E0E-4EF4-9A2E-DF13756875A2}" uniqueName="2" name="Qtd" queryTableField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5B7C1-2801-4B33-9AF9-856D157F455E}">
  <sheetPr codeName="Sheet1"/>
  <dimension ref="B2:T94"/>
  <sheetViews>
    <sheetView showGridLines="0" showRowColHeaders="0" tabSelected="1" showWhiteSpace="0" view="pageLayout" topLeftCell="A61" zoomScaleNormal="100" workbookViewId="0">
      <selection activeCell="F66" sqref="F66"/>
    </sheetView>
  </sheetViews>
  <sheetFormatPr defaultColWidth="8.85546875" defaultRowHeight="14.25" x14ac:dyDescent="0.25"/>
  <cols>
    <col min="1" max="1" width="5.140625" style="2" customWidth="1"/>
    <col min="2" max="10" width="8.85546875" style="2" customWidth="1"/>
    <col min="11" max="20" width="0" style="2" hidden="1" customWidth="1"/>
    <col min="21" max="16384" width="8.85546875" style="2"/>
  </cols>
  <sheetData>
    <row r="2" spans="2:20" ht="15.6" customHeight="1" x14ac:dyDescent="0.25">
      <c r="B2" s="99" t="s">
        <v>0</v>
      </c>
      <c r="C2" s="99"/>
      <c r="D2" s="99"/>
      <c r="E2" s="99"/>
      <c r="F2" s="99"/>
      <c r="G2" s="99"/>
      <c r="H2" s="99"/>
      <c r="I2" s="99"/>
      <c r="J2" s="99"/>
    </row>
    <row r="3" spans="2:20" ht="15" customHeight="1" thickBot="1" x14ac:dyDescent="0.3">
      <c r="B3" s="17"/>
      <c r="C3" s="18"/>
      <c r="D3" s="18"/>
      <c r="E3" s="18"/>
      <c r="F3" s="18"/>
      <c r="G3" s="18"/>
      <c r="H3" s="18"/>
      <c r="I3" s="17"/>
      <c r="J3" s="17"/>
      <c r="K3" s="14"/>
      <c r="L3" s="14"/>
      <c r="M3" s="14"/>
      <c r="N3" s="14"/>
      <c r="O3" s="14"/>
      <c r="P3" s="14"/>
      <c r="Q3" s="14"/>
      <c r="R3" s="14"/>
      <c r="S3" s="14"/>
      <c r="T3" s="14"/>
    </row>
    <row r="5" spans="2:20" x14ac:dyDescent="0.25">
      <c r="B5" s="104" t="s">
        <v>1</v>
      </c>
      <c r="C5" s="104"/>
      <c r="D5" s="104"/>
      <c r="E5" s="104"/>
      <c r="F5" s="104"/>
      <c r="G5" s="104"/>
      <c r="H5" s="104"/>
      <c r="I5" s="104"/>
      <c r="J5" s="104"/>
    </row>
    <row r="6" spans="2:20" x14ac:dyDescent="0.25">
      <c r="B6" s="104"/>
      <c r="C6" s="104"/>
      <c r="D6" s="104"/>
      <c r="E6" s="104"/>
      <c r="F6" s="104"/>
      <c r="G6" s="104"/>
      <c r="H6" s="104"/>
      <c r="I6" s="104"/>
      <c r="J6" s="104"/>
    </row>
    <row r="7" spans="2:20" x14ac:dyDescent="0.25">
      <c r="B7" s="104"/>
      <c r="C7" s="104"/>
      <c r="D7" s="104"/>
      <c r="E7" s="104"/>
      <c r="F7" s="104"/>
      <c r="G7" s="104"/>
      <c r="H7" s="104"/>
      <c r="I7" s="104"/>
      <c r="J7" s="104"/>
    </row>
    <row r="8" spans="2:20" x14ac:dyDescent="0.25">
      <c r="B8" s="3"/>
      <c r="C8" s="3"/>
      <c r="D8" s="3"/>
      <c r="E8" s="3"/>
      <c r="F8" s="3"/>
      <c r="G8" s="3"/>
      <c r="H8" s="3"/>
      <c r="I8" s="3"/>
      <c r="J8" s="3"/>
    </row>
    <row r="9" spans="2:20" ht="16.149999999999999" customHeight="1" x14ac:dyDescent="0.25">
      <c r="C9"/>
      <c r="D9"/>
      <c r="E9"/>
      <c r="F9"/>
      <c r="G9" s="102" t="s">
        <v>2</v>
      </c>
      <c r="H9" s="102"/>
      <c r="I9" s="105">
        <v>46065</v>
      </c>
      <c r="J9" s="105"/>
    </row>
    <row r="10" spans="2:20" ht="7.9" customHeight="1" x14ac:dyDescent="0.25">
      <c r="B10"/>
      <c r="C10"/>
      <c r="D10"/>
      <c r="E10"/>
      <c r="F10"/>
      <c r="G10"/>
      <c r="H10"/>
      <c r="I10"/>
      <c r="J10"/>
    </row>
    <row r="11" spans="2:20" ht="16.149999999999999" customHeight="1" x14ac:dyDescent="0.25">
      <c r="B11" s="101" t="s">
        <v>3</v>
      </c>
      <c r="C11" s="101"/>
      <c r="D11" s="101"/>
      <c r="E11" s="102" t="s">
        <v>59</v>
      </c>
      <c r="F11" s="102"/>
      <c r="G11" s="102"/>
      <c r="H11" s="102"/>
      <c r="I11" s="102"/>
      <c r="J11" s="102"/>
    </row>
    <row r="12" spans="2:20" customFormat="1" ht="8.4499999999999993" customHeight="1" x14ac:dyDescent="0.25"/>
    <row r="13" spans="2:20" ht="16.149999999999999" customHeight="1" x14ac:dyDescent="0.25">
      <c r="B13" s="101" t="s">
        <v>5</v>
      </c>
      <c r="C13" s="101"/>
      <c r="D13" s="101"/>
      <c r="E13" s="102" t="s">
        <v>6</v>
      </c>
      <c r="F13" s="102"/>
      <c r="G13" s="102"/>
      <c r="H13" s="15" t="s">
        <v>7</v>
      </c>
      <c r="I13" s="102" t="s">
        <v>8</v>
      </c>
      <c r="J13" s="102"/>
    </row>
    <row r="14" spans="2:20" ht="8.4499999999999993" customHeight="1" x14ac:dyDescent="0.25">
      <c r="B14"/>
      <c r="C14"/>
      <c r="D14"/>
      <c r="E14"/>
      <c r="F14"/>
      <c r="G14"/>
      <c r="H14"/>
      <c r="I14"/>
      <c r="J14"/>
    </row>
    <row r="15" spans="2:20" ht="16.149999999999999" customHeight="1" x14ac:dyDescent="0.25">
      <c r="B15" s="101" t="s">
        <v>9</v>
      </c>
      <c r="C15" s="101"/>
      <c r="D15" s="101"/>
      <c r="E15" s="106">
        <v>200</v>
      </c>
      <c r="F15" s="106"/>
      <c r="G15" s="106"/>
      <c r="H15" s="106"/>
      <c r="I15" s="106"/>
      <c r="J15" s="106"/>
    </row>
    <row r="16" spans="2:20" ht="8.4499999999999993" customHeight="1" x14ac:dyDescent="0.25">
      <c r="B16"/>
      <c r="C16"/>
      <c r="D16"/>
      <c r="E16"/>
      <c r="F16"/>
      <c r="G16"/>
      <c r="H16"/>
      <c r="I16"/>
      <c r="J16"/>
    </row>
    <row r="17" spans="2:10" ht="16.149999999999999" customHeight="1" x14ac:dyDescent="0.25">
      <c r="B17" s="101" t="s">
        <v>10</v>
      </c>
      <c r="C17" s="101"/>
      <c r="D17" s="101"/>
      <c r="E17" s="107">
        <v>1000</v>
      </c>
      <c r="F17" s="107"/>
      <c r="G17" s="107"/>
      <c r="H17" s="107"/>
      <c r="I17" s="107"/>
      <c r="J17" s="107"/>
    </row>
    <row r="18" spans="2:10" ht="8.4499999999999993" customHeight="1" x14ac:dyDescent="0.25">
      <c r="B18" s="3"/>
      <c r="C18" s="3"/>
      <c r="D18" s="3"/>
      <c r="E18" s="6"/>
      <c r="F18" s="6"/>
      <c r="G18" s="6"/>
      <c r="H18" s="6"/>
      <c r="I18" s="6"/>
      <c r="J18" s="6"/>
    </row>
    <row r="19" spans="2:10" ht="16.149999999999999" customHeight="1" x14ac:dyDescent="0.25">
      <c r="B19" s="101" t="s">
        <v>11</v>
      </c>
      <c r="C19" s="101"/>
      <c r="D19" s="101"/>
      <c r="E19" s="102" t="s">
        <v>12</v>
      </c>
      <c r="F19" s="102"/>
      <c r="G19" s="102"/>
      <c r="H19" s="102"/>
      <c r="I19" s="102"/>
      <c r="J19" s="102"/>
    </row>
    <row r="20" spans="2:10" x14ac:dyDescent="0.25">
      <c r="B20" s="3"/>
      <c r="C20" s="3"/>
      <c r="D20" s="3"/>
      <c r="E20" s="6"/>
      <c r="F20" s="6"/>
      <c r="G20" s="6"/>
      <c r="H20" s="6"/>
      <c r="I20" s="6"/>
      <c r="J20" s="6"/>
    </row>
    <row r="21" spans="2:10" ht="16.5" thickBot="1" x14ac:dyDescent="0.3">
      <c r="B21" s="98" t="s">
        <v>13</v>
      </c>
      <c r="C21" s="98"/>
      <c r="D21" s="98"/>
      <c r="E21" s="98"/>
      <c r="F21" s="98"/>
      <c r="G21" s="98"/>
      <c r="H21" s="98"/>
      <c r="I21" s="98"/>
      <c r="J21" s="98"/>
    </row>
    <row r="22" spans="2:10" ht="15" x14ac:dyDescent="0.25">
      <c r="B22" s="4"/>
      <c r="C22" s="4"/>
      <c r="D22" s="4"/>
      <c r="E22" s="4"/>
      <c r="F22" s="4"/>
      <c r="G22" s="4"/>
      <c r="H22" s="4"/>
      <c r="I22" s="4"/>
      <c r="J22" s="4"/>
    </row>
    <row r="23" spans="2:10" x14ac:dyDescent="0.25">
      <c r="B23" s="100" t="s">
        <v>14</v>
      </c>
      <c r="C23" s="100"/>
      <c r="D23" s="100"/>
      <c r="E23" s="100"/>
      <c r="F23" s="16" t="s">
        <v>15</v>
      </c>
      <c r="G23" s="100" t="s">
        <v>16</v>
      </c>
      <c r="H23" s="100"/>
      <c r="I23" s="100"/>
      <c r="J23" s="100"/>
    </row>
    <row r="24" spans="2:10" x14ac:dyDescent="0.25">
      <c r="B24" s="103" t="s">
        <v>17</v>
      </c>
      <c r="C24" s="103"/>
      <c r="D24" s="103"/>
      <c r="E24" s="103"/>
      <c r="F24" s="19" t="b">
        <v>1</v>
      </c>
      <c r="G24" s="100"/>
      <c r="H24" s="100"/>
      <c r="I24" s="100"/>
      <c r="J24" s="100"/>
    </row>
    <row r="25" spans="2:10" x14ac:dyDescent="0.25">
      <c r="B25" s="86" t="s">
        <v>18</v>
      </c>
      <c r="C25" s="86"/>
      <c r="D25" s="86"/>
      <c r="E25" s="86"/>
      <c r="F25" s="19" t="b">
        <v>1</v>
      </c>
      <c r="G25" s="100"/>
      <c r="H25" s="100"/>
      <c r="I25" s="100"/>
      <c r="J25" s="100"/>
    </row>
    <row r="26" spans="2:10" x14ac:dyDescent="0.25">
      <c r="B26" s="86" t="s">
        <v>19</v>
      </c>
      <c r="C26" s="86"/>
      <c r="D26" s="86"/>
      <c r="E26" s="86"/>
      <c r="F26" s="19" t="b">
        <v>1</v>
      </c>
      <c r="G26" s="84"/>
      <c r="H26" s="84"/>
      <c r="I26" s="84"/>
      <c r="J26" s="84"/>
    </row>
    <row r="27" spans="2:10" x14ac:dyDescent="0.25">
      <c r="B27" s="86" t="s">
        <v>20</v>
      </c>
      <c r="C27" s="86"/>
      <c r="D27" s="86"/>
      <c r="E27" s="86"/>
      <c r="F27" s="19" t="b">
        <v>1</v>
      </c>
      <c r="G27" s="84"/>
      <c r="H27" s="84"/>
      <c r="I27" s="84"/>
      <c r="J27" s="84"/>
    </row>
    <row r="28" spans="2:10" x14ac:dyDescent="0.25">
      <c r="B28" s="86" t="s">
        <v>21</v>
      </c>
      <c r="C28" s="86"/>
      <c r="D28" s="86"/>
      <c r="E28" s="86"/>
      <c r="F28" s="19" t="b">
        <v>0</v>
      </c>
      <c r="G28" s="84"/>
      <c r="H28" s="84"/>
      <c r="I28" s="84"/>
      <c r="J28" s="84"/>
    </row>
    <row r="29" spans="2:10" x14ac:dyDescent="0.25">
      <c r="B29" s="86" t="s">
        <v>22</v>
      </c>
      <c r="C29" s="86"/>
      <c r="D29" s="86"/>
      <c r="E29" s="86"/>
      <c r="F29" s="19" t="b">
        <v>1</v>
      </c>
      <c r="G29" s="84"/>
      <c r="H29" s="84"/>
      <c r="I29" s="84"/>
      <c r="J29" s="84"/>
    </row>
    <row r="30" spans="2:10" x14ac:dyDescent="0.25">
      <c r="B30" s="86" t="s">
        <v>23</v>
      </c>
      <c r="C30" s="86"/>
      <c r="D30" s="86"/>
      <c r="E30" s="86"/>
      <c r="F30" s="19" t="b">
        <v>1</v>
      </c>
      <c r="G30" s="84"/>
      <c r="H30" s="84"/>
      <c r="I30" s="84"/>
      <c r="J30" s="84"/>
    </row>
    <row r="31" spans="2:10" x14ac:dyDescent="0.25">
      <c r="B31" s="86" t="s">
        <v>24</v>
      </c>
      <c r="C31" s="86"/>
      <c r="D31" s="86"/>
      <c r="E31" s="86"/>
      <c r="F31" s="19" t="b">
        <v>0</v>
      </c>
      <c r="G31" s="84"/>
      <c r="H31" s="84"/>
      <c r="I31" s="84"/>
      <c r="J31" s="84"/>
    </row>
    <row r="32" spans="2:10" x14ac:dyDescent="0.25">
      <c r="B32" s="86" t="s">
        <v>25</v>
      </c>
      <c r="C32" s="86"/>
      <c r="D32" s="86"/>
      <c r="E32" s="86"/>
      <c r="F32" s="19" t="b">
        <v>1</v>
      </c>
      <c r="G32" s="84"/>
      <c r="H32" s="84"/>
      <c r="I32" s="84"/>
      <c r="J32" s="84"/>
    </row>
    <row r="33" spans="2:20" x14ac:dyDescent="0.25">
      <c r="B33" s="7"/>
      <c r="C33" s="7"/>
      <c r="D33" s="7"/>
      <c r="E33" s="7"/>
      <c r="F33" s="8"/>
      <c r="G33" s="8"/>
      <c r="H33" s="8"/>
      <c r="I33" s="8"/>
      <c r="J33" s="8"/>
    </row>
    <row r="34" spans="2:20" ht="16.5" thickBot="1" x14ac:dyDescent="0.3">
      <c r="B34" s="98" t="s">
        <v>26</v>
      </c>
      <c r="C34" s="98"/>
      <c r="D34" s="98"/>
      <c r="E34" s="98"/>
      <c r="F34" s="98"/>
      <c r="G34" s="98"/>
      <c r="H34" s="98"/>
      <c r="I34" s="98"/>
      <c r="J34" s="98"/>
    </row>
    <row r="35" spans="2:20" ht="15.75" x14ac:dyDescent="0.25">
      <c r="B35" s="1"/>
      <c r="C35" s="1"/>
      <c r="D35" s="1"/>
      <c r="E35" s="1"/>
      <c r="F35" s="1"/>
      <c r="G35" s="1"/>
      <c r="H35" s="1"/>
      <c r="I35" s="1"/>
      <c r="J35" s="1"/>
    </row>
    <row r="36" spans="2:20" x14ac:dyDescent="0.25">
      <c r="B36" s="97" t="s">
        <v>124</v>
      </c>
      <c r="C36" s="97"/>
      <c r="D36" s="97"/>
      <c r="E36" s="97"/>
      <c r="F36" s="97"/>
      <c r="G36" s="97"/>
      <c r="H36" s="97"/>
      <c r="I36" s="97"/>
      <c r="J36" s="97"/>
    </row>
    <row r="37" spans="2:20" x14ac:dyDescent="0.25">
      <c r="B37" s="75"/>
      <c r="C37" s="76"/>
      <c r="D37" s="76"/>
      <c r="E37" s="76"/>
      <c r="F37" s="76"/>
      <c r="G37" s="76"/>
      <c r="H37" s="76"/>
      <c r="I37" s="76"/>
      <c r="J37" s="77"/>
    </row>
    <row r="38" spans="2:20" x14ac:dyDescent="0.25">
      <c r="B38" s="94"/>
      <c r="C38" s="95"/>
      <c r="D38" s="95"/>
      <c r="E38" s="95"/>
      <c r="F38" s="95"/>
      <c r="G38" s="95"/>
      <c r="H38" s="95"/>
      <c r="I38" s="95"/>
      <c r="J38" s="96"/>
    </row>
    <row r="39" spans="2:20" x14ac:dyDescent="0.25">
      <c r="B39" s="94"/>
      <c r="C39" s="95"/>
      <c r="D39" s="95"/>
      <c r="E39" s="95"/>
      <c r="F39" s="95"/>
      <c r="G39" s="95"/>
      <c r="H39" s="95"/>
      <c r="I39" s="95"/>
      <c r="J39" s="96"/>
    </row>
    <row r="40" spans="2:20" x14ac:dyDescent="0.25">
      <c r="B40" s="94"/>
      <c r="C40" s="95"/>
      <c r="D40" s="95"/>
      <c r="E40" s="95"/>
      <c r="F40" s="95"/>
      <c r="G40" s="95"/>
      <c r="H40" s="95"/>
      <c r="I40" s="95"/>
      <c r="J40" s="96"/>
    </row>
    <row r="41" spans="2:20" x14ac:dyDescent="0.25">
      <c r="B41" s="94"/>
      <c r="C41" s="95"/>
      <c r="D41" s="95"/>
      <c r="E41" s="95"/>
      <c r="F41" s="95"/>
      <c r="G41" s="95"/>
      <c r="H41" s="95"/>
      <c r="I41" s="95"/>
      <c r="J41" s="96"/>
    </row>
    <row r="42" spans="2:20" x14ac:dyDescent="0.25">
      <c r="B42" s="78"/>
      <c r="C42" s="79"/>
      <c r="D42" s="79"/>
      <c r="E42" s="79"/>
      <c r="F42" s="79"/>
      <c r="G42" s="79"/>
      <c r="H42" s="79"/>
      <c r="I42" s="79"/>
      <c r="J42" s="80"/>
    </row>
    <row r="43" spans="2:20" ht="15.75" x14ac:dyDescent="0.25">
      <c r="B43" s="99" t="s">
        <v>125</v>
      </c>
      <c r="C43" s="99"/>
      <c r="D43" s="99"/>
      <c r="E43" s="99"/>
      <c r="F43" s="99"/>
      <c r="G43" s="99"/>
      <c r="H43" s="99"/>
      <c r="I43" s="99"/>
      <c r="J43" s="99"/>
    </row>
    <row r="44" spans="2:20" x14ac:dyDescent="0.25">
      <c r="B44" s="25"/>
      <c r="C44" s="25"/>
      <c r="D44" s="25"/>
      <c r="E44" s="25"/>
      <c r="F44" s="26"/>
      <c r="G44" s="25"/>
      <c r="H44" s="25"/>
      <c r="I44" s="25"/>
      <c r="J44" s="25"/>
    </row>
    <row r="45" spans="2:20" x14ac:dyDescent="0.25">
      <c r="B45" s="68" t="s">
        <v>80</v>
      </c>
      <c r="C45" s="69"/>
      <c r="D45" s="69"/>
      <c r="E45" s="69"/>
      <c r="F45" s="70"/>
      <c r="G45" s="68"/>
      <c r="H45" s="69"/>
      <c r="I45" s="69"/>
      <c r="J45" s="71"/>
      <c r="T45" s="27"/>
    </row>
    <row r="46" spans="2:20" x14ac:dyDescent="0.25">
      <c r="B46" s="68" t="s">
        <v>74</v>
      </c>
      <c r="C46" s="69"/>
      <c r="D46" s="69"/>
      <c r="E46" s="69"/>
      <c r="F46" s="70"/>
      <c r="G46" s="68"/>
      <c r="H46" s="69"/>
      <c r="I46" s="69"/>
      <c r="J46" s="71"/>
      <c r="T46" s="27"/>
    </row>
    <row r="47" spans="2:20" x14ac:dyDescent="0.25">
      <c r="B47" s="46"/>
      <c r="C47" s="47"/>
      <c r="D47" s="47"/>
      <c r="E47" s="48"/>
      <c r="F47" s="70"/>
      <c r="G47" s="68"/>
      <c r="H47" s="69"/>
      <c r="I47" s="69"/>
      <c r="J47" s="71"/>
      <c r="T47" s="27"/>
    </row>
    <row r="48" spans="2:20" x14ac:dyDescent="0.25">
      <c r="B48" s="68"/>
      <c r="C48" s="69"/>
      <c r="D48" s="69"/>
      <c r="E48" s="69"/>
      <c r="F48" s="70"/>
      <c r="G48" s="68"/>
      <c r="H48" s="69"/>
      <c r="I48" s="69"/>
      <c r="J48" s="71"/>
      <c r="T48" s="27"/>
    </row>
    <row r="49" spans="2:20" x14ac:dyDescent="0.25">
      <c r="B49" s="68"/>
      <c r="C49" s="69"/>
      <c r="D49" s="69"/>
      <c r="E49" s="69"/>
      <c r="F49" s="70"/>
      <c r="G49" s="68"/>
      <c r="H49" s="69"/>
      <c r="I49" s="69"/>
      <c r="J49" s="71"/>
      <c r="K49" s="28"/>
      <c r="L49" s="28"/>
      <c r="M49" s="28"/>
      <c r="N49" s="28"/>
      <c r="O49" s="28"/>
      <c r="P49" s="28"/>
      <c r="Q49" s="28"/>
      <c r="R49" s="28"/>
      <c r="S49" s="28"/>
      <c r="T49" s="29"/>
    </row>
    <row r="50" spans="2:20" x14ac:dyDescent="0.25">
      <c r="B50" s="68"/>
      <c r="C50" s="69"/>
      <c r="D50" s="69"/>
      <c r="E50" s="69"/>
      <c r="F50" s="70"/>
      <c r="G50" s="68"/>
      <c r="H50" s="69"/>
      <c r="I50" s="69"/>
      <c r="J50" s="71"/>
      <c r="T50" s="27"/>
    </row>
    <row r="51" spans="2:20" x14ac:dyDescent="0.25">
      <c r="B51" s="9"/>
      <c r="C51" s="9"/>
      <c r="D51" s="9"/>
      <c r="E51" s="9"/>
      <c r="F51" s="9"/>
      <c r="G51" s="9"/>
      <c r="H51" s="9"/>
      <c r="I51" s="9"/>
      <c r="J51" s="9"/>
    </row>
    <row r="52" spans="2:20" x14ac:dyDescent="0.25">
      <c r="B52" s="9"/>
      <c r="C52" s="9"/>
      <c r="D52" s="9"/>
      <c r="E52" s="9"/>
      <c r="F52" s="9"/>
      <c r="G52" s="9"/>
      <c r="H52" s="9"/>
      <c r="I52" s="9"/>
      <c r="J52" s="9"/>
    </row>
    <row r="53" spans="2:20" ht="16.5" thickBot="1" x14ac:dyDescent="0.3">
      <c r="B53" s="98" t="s">
        <v>27</v>
      </c>
      <c r="C53" s="98"/>
      <c r="D53" s="98"/>
      <c r="E53" s="98"/>
      <c r="F53" s="98"/>
      <c r="G53" s="98"/>
      <c r="H53" s="98"/>
      <c r="I53" s="98"/>
      <c r="J53" s="98"/>
    </row>
    <row r="54" spans="2:20" ht="15.75" x14ac:dyDescent="0.25">
      <c r="B54" s="1"/>
      <c r="C54" s="1"/>
      <c r="D54" s="1"/>
      <c r="E54" s="1"/>
      <c r="F54" s="1"/>
      <c r="G54" s="1"/>
      <c r="H54" s="1"/>
      <c r="I54" s="1"/>
      <c r="J54" s="1"/>
    </row>
    <row r="55" spans="2:20" x14ac:dyDescent="0.25">
      <c r="B55" s="85" t="s">
        <v>28</v>
      </c>
      <c r="C55" s="85"/>
      <c r="D55" s="85"/>
      <c r="E55" s="85"/>
      <c r="F55" s="85"/>
      <c r="G55" s="85"/>
      <c r="H55" s="85"/>
      <c r="I55" s="85"/>
      <c r="J55" s="85"/>
    </row>
    <row r="56" spans="2:20" x14ac:dyDescent="0.25">
      <c r="B56" s="7"/>
      <c r="C56" s="7"/>
      <c r="D56" s="7"/>
      <c r="E56" s="7"/>
      <c r="F56" s="8"/>
      <c r="G56" s="8"/>
      <c r="H56" s="8"/>
      <c r="I56" s="8"/>
      <c r="J56" s="8"/>
    </row>
    <row r="57" spans="2:20" x14ac:dyDescent="0.25">
      <c r="B57" s="88" t="s">
        <v>14</v>
      </c>
      <c r="C57" s="89"/>
      <c r="D57" s="90"/>
      <c r="E57" s="87" t="s">
        <v>29</v>
      </c>
      <c r="F57" s="87"/>
      <c r="G57" s="87"/>
      <c r="H57" s="75" t="s">
        <v>16</v>
      </c>
      <c r="I57" s="76"/>
      <c r="J57" s="77"/>
    </row>
    <row r="58" spans="2:20" ht="15" x14ac:dyDescent="0.25">
      <c r="B58" s="91"/>
      <c r="C58" s="92"/>
      <c r="D58" s="93"/>
      <c r="E58" s="10" t="s">
        <v>30</v>
      </c>
      <c r="F58" s="10" t="s">
        <v>193</v>
      </c>
      <c r="G58" s="10" t="s">
        <v>194</v>
      </c>
      <c r="H58" s="78"/>
      <c r="I58" s="79"/>
      <c r="J58" s="80"/>
    </row>
    <row r="59" spans="2:20" ht="15" x14ac:dyDescent="0.25">
      <c r="B59" s="67" t="s">
        <v>31</v>
      </c>
      <c r="C59" s="67"/>
      <c r="D59" s="67"/>
      <c r="E59" s="19" t="b">
        <v>0</v>
      </c>
      <c r="F59" s="19" t="b">
        <v>0</v>
      </c>
      <c r="G59" s="19" t="b">
        <v>1</v>
      </c>
      <c r="H59" s="64"/>
      <c r="I59" s="65"/>
      <c r="J59" s="66"/>
    </row>
    <row r="60" spans="2:20" ht="15" x14ac:dyDescent="0.25">
      <c r="B60" s="67" t="s">
        <v>32</v>
      </c>
      <c r="C60" s="67"/>
      <c r="D60" s="67"/>
      <c r="E60" s="19" t="b">
        <v>0</v>
      </c>
      <c r="F60" s="19" t="b">
        <v>1</v>
      </c>
      <c r="G60" s="19" t="b">
        <v>0</v>
      </c>
      <c r="H60" s="64"/>
      <c r="I60" s="65"/>
      <c r="J60" s="66"/>
    </row>
    <row r="61" spans="2:20" ht="15" x14ac:dyDescent="0.25">
      <c r="B61" s="67" t="s">
        <v>33</v>
      </c>
      <c r="C61" s="67"/>
      <c r="D61" s="67"/>
      <c r="E61" s="19" t="b">
        <v>0</v>
      </c>
      <c r="F61" s="19" t="b">
        <v>1</v>
      </c>
      <c r="G61" s="19" t="b">
        <v>0</v>
      </c>
      <c r="H61" s="64"/>
      <c r="I61" s="65"/>
      <c r="J61" s="66"/>
    </row>
    <row r="62" spans="2:20" ht="15" x14ac:dyDescent="0.25">
      <c r="B62" s="67" t="s">
        <v>34</v>
      </c>
      <c r="C62" s="67"/>
      <c r="D62" s="67"/>
      <c r="E62" s="19" t="b">
        <v>0</v>
      </c>
      <c r="F62" s="19" t="b">
        <v>1</v>
      </c>
      <c r="G62" s="19" t="b">
        <v>0</v>
      </c>
      <c r="H62" s="64"/>
      <c r="I62" s="65"/>
      <c r="J62" s="66"/>
    </row>
    <row r="63" spans="2:20" ht="15" x14ac:dyDescent="0.25">
      <c r="B63" s="67" t="s">
        <v>35</v>
      </c>
      <c r="C63" s="67"/>
      <c r="D63" s="67"/>
      <c r="E63" s="19" t="b">
        <v>0</v>
      </c>
      <c r="F63" s="19" t="b">
        <v>0</v>
      </c>
      <c r="G63" s="19" t="b">
        <v>1</v>
      </c>
      <c r="H63" s="64"/>
      <c r="I63" s="65"/>
      <c r="J63" s="66"/>
    </row>
    <row r="64" spans="2:20" ht="13.9" customHeight="1" x14ac:dyDescent="0.25">
      <c r="B64" s="67" t="s">
        <v>36</v>
      </c>
      <c r="C64" s="67"/>
      <c r="D64" s="67"/>
      <c r="E64" s="19" t="b">
        <v>0</v>
      </c>
      <c r="F64" s="19" t="b">
        <v>0</v>
      </c>
      <c r="G64" s="19" t="b">
        <v>1</v>
      </c>
      <c r="H64" s="64"/>
      <c r="I64" s="65"/>
      <c r="J64" s="66"/>
    </row>
    <row r="65" spans="2:10" ht="13.9" customHeight="1" x14ac:dyDescent="0.25">
      <c r="B65" s="67" t="s">
        <v>37</v>
      </c>
      <c r="C65" s="67"/>
      <c r="D65" s="67"/>
      <c r="E65" s="19" t="b">
        <v>0</v>
      </c>
      <c r="F65" s="19" t="b">
        <v>0</v>
      </c>
      <c r="G65" s="19" t="b">
        <v>1</v>
      </c>
      <c r="H65" s="64"/>
      <c r="I65" s="65"/>
      <c r="J65" s="66"/>
    </row>
    <row r="66" spans="2:10" ht="15" x14ac:dyDescent="0.25">
      <c r="B66" s="67" t="s">
        <v>38</v>
      </c>
      <c r="C66" s="67"/>
      <c r="D66" s="67"/>
      <c r="E66" s="19" t="b">
        <v>0</v>
      </c>
      <c r="F66" s="19" t="b">
        <v>1</v>
      </c>
      <c r="G66" s="19" t="b">
        <v>1</v>
      </c>
      <c r="H66" s="64"/>
      <c r="I66" s="65"/>
      <c r="J66" s="66"/>
    </row>
    <row r="67" spans="2:10" ht="15" x14ac:dyDescent="0.25">
      <c r="B67" s="67" t="s">
        <v>39</v>
      </c>
      <c r="C67" s="67"/>
      <c r="D67" s="67"/>
      <c r="E67" s="19" t="b">
        <v>0</v>
      </c>
      <c r="F67" s="19" t="b">
        <v>0</v>
      </c>
      <c r="G67" s="19" t="b">
        <v>1</v>
      </c>
      <c r="H67" s="64"/>
      <c r="I67" s="65"/>
      <c r="J67" s="66"/>
    </row>
    <row r="68" spans="2:10" ht="15" x14ac:dyDescent="0.25">
      <c r="B68" s="67" t="s">
        <v>40</v>
      </c>
      <c r="C68" s="67"/>
      <c r="D68" s="67"/>
      <c r="E68" s="19" t="b">
        <v>0</v>
      </c>
      <c r="F68" s="19" t="b">
        <v>0</v>
      </c>
      <c r="G68" s="19" t="b">
        <v>1</v>
      </c>
      <c r="H68" s="64"/>
      <c r="I68" s="65"/>
      <c r="J68" s="66"/>
    </row>
    <row r="69" spans="2:10" ht="15" x14ac:dyDescent="0.25">
      <c r="B69" s="67" t="s">
        <v>41</v>
      </c>
      <c r="C69" s="67"/>
      <c r="D69" s="67"/>
      <c r="E69" s="19" t="b">
        <v>0</v>
      </c>
      <c r="F69" s="19" t="b">
        <v>0</v>
      </c>
      <c r="G69" s="19" t="b">
        <v>1</v>
      </c>
      <c r="H69" s="64"/>
      <c r="I69" s="65"/>
      <c r="J69" s="66"/>
    </row>
    <row r="70" spans="2:10" ht="15" x14ac:dyDescent="0.25">
      <c r="B70" s="67" t="s">
        <v>42</v>
      </c>
      <c r="C70" s="67"/>
      <c r="D70" s="67"/>
      <c r="E70" s="19" t="b">
        <v>0</v>
      </c>
      <c r="F70" s="19" t="b">
        <v>0</v>
      </c>
      <c r="G70" s="19" t="b">
        <v>1</v>
      </c>
      <c r="H70" s="64"/>
      <c r="I70" s="65"/>
      <c r="J70" s="66"/>
    </row>
    <row r="71" spans="2:10" ht="15" x14ac:dyDescent="0.25">
      <c r="B71" s="67" t="s">
        <v>43</v>
      </c>
      <c r="C71" s="67"/>
      <c r="D71" s="67"/>
      <c r="E71" s="19" t="b">
        <v>0</v>
      </c>
      <c r="F71" s="19" t="b">
        <v>0</v>
      </c>
      <c r="G71" s="19" t="b">
        <v>1</v>
      </c>
      <c r="H71" s="64"/>
      <c r="I71" s="65"/>
      <c r="J71" s="66"/>
    </row>
    <row r="72" spans="2:10" ht="15" x14ac:dyDescent="0.25">
      <c r="B72" s="67" t="s">
        <v>44</v>
      </c>
      <c r="C72" s="67"/>
      <c r="D72" s="67"/>
      <c r="E72" s="19" t="b">
        <v>0</v>
      </c>
      <c r="F72" s="19" t="b">
        <v>0</v>
      </c>
      <c r="G72" s="19" t="b">
        <v>1</v>
      </c>
      <c r="H72" s="64"/>
      <c r="I72" s="65"/>
      <c r="J72" s="66"/>
    </row>
    <row r="73" spans="2:10" ht="15" x14ac:dyDescent="0.25">
      <c r="B73" s="67" t="s">
        <v>45</v>
      </c>
      <c r="C73" s="67"/>
      <c r="D73" s="67"/>
      <c r="E73" s="19" t="b">
        <v>0</v>
      </c>
      <c r="F73" s="19" t="b">
        <v>0</v>
      </c>
      <c r="G73" s="19" t="b">
        <v>1</v>
      </c>
      <c r="H73" s="64"/>
      <c r="I73" s="65"/>
      <c r="J73" s="66"/>
    </row>
    <row r="74" spans="2:10" ht="15" x14ac:dyDescent="0.25">
      <c r="B74" s="67" t="s">
        <v>46</v>
      </c>
      <c r="C74" s="67"/>
      <c r="D74" s="67"/>
      <c r="E74" s="19" t="b">
        <v>0</v>
      </c>
      <c r="F74" s="19" t="b">
        <v>0</v>
      </c>
      <c r="G74" s="19" t="b">
        <v>1</v>
      </c>
      <c r="H74" s="64"/>
      <c r="I74" s="65"/>
      <c r="J74" s="66"/>
    </row>
    <row r="75" spans="2:10" ht="15" x14ac:dyDescent="0.25">
      <c r="B75" s="67" t="s">
        <v>47</v>
      </c>
      <c r="C75" s="67"/>
      <c r="D75" s="67"/>
      <c r="E75" s="19" t="b">
        <v>0</v>
      </c>
      <c r="F75" s="19" t="b">
        <v>0</v>
      </c>
      <c r="G75" s="19" t="b">
        <v>1</v>
      </c>
      <c r="H75" s="64"/>
      <c r="I75" s="65"/>
      <c r="J75" s="66"/>
    </row>
    <row r="76" spans="2:10" ht="15" x14ac:dyDescent="0.25">
      <c r="B76" s="81" t="s">
        <v>48</v>
      </c>
      <c r="C76" s="82"/>
      <c r="D76" s="83"/>
      <c r="E76" s="19" t="b">
        <v>0</v>
      </c>
      <c r="F76" s="19" t="b">
        <v>0</v>
      </c>
      <c r="G76" s="19" t="b">
        <v>1</v>
      </c>
      <c r="H76" s="11"/>
      <c r="I76" s="12"/>
      <c r="J76" s="13"/>
    </row>
    <row r="77" spans="2:10" ht="15" x14ac:dyDescent="0.25">
      <c r="B77" s="67" t="s">
        <v>49</v>
      </c>
      <c r="C77" s="67"/>
      <c r="D77" s="67"/>
      <c r="E77" s="19" t="b">
        <v>0</v>
      </c>
      <c r="F77" s="19" t="b">
        <v>0</v>
      </c>
      <c r="G77" s="19" t="b">
        <v>1</v>
      </c>
      <c r="H77" s="64"/>
      <c r="I77" s="65"/>
      <c r="J77" s="66"/>
    </row>
    <row r="78" spans="2:10" ht="15" x14ac:dyDescent="0.25">
      <c r="B78" s="67" t="s">
        <v>50</v>
      </c>
      <c r="C78" s="67"/>
      <c r="D78" s="67"/>
      <c r="E78" s="19" t="b">
        <v>0</v>
      </c>
      <c r="F78" s="19" t="b">
        <v>0</v>
      </c>
      <c r="G78" s="19" t="b">
        <v>1</v>
      </c>
      <c r="H78" s="64"/>
      <c r="I78" s="65"/>
      <c r="J78" s="66"/>
    </row>
    <row r="79" spans="2:10" ht="15" x14ac:dyDescent="0.25">
      <c r="B79" s="67" t="s">
        <v>51</v>
      </c>
      <c r="C79" s="67"/>
      <c r="D79" s="67"/>
      <c r="E79" s="19" t="b">
        <v>0</v>
      </c>
      <c r="F79" s="19" t="b">
        <v>0</v>
      </c>
      <c r="G79" s="19" t="b">
        <v>1</v>
      </c>
      <c r="H79" s="64"/>
      <c r="I79" s="65"/>
      <c r="J79" s="66"/>
    </row>
    <row r="80" spans="2:10" ht="15" x14ac:dyDescent="0.25">
      <c r="B80" s="67" t="s">
        <v>52</v>
      </c>
      <c r="C80" s="67"/>
      <c r="D80" s="67"/>
      <c r="E80" s="19" t="b">
        <v>0</v>
      </c>
      <c r="F80" s="19" t="b">
        <v>0</v>
      </c>
      <c r="G80" s="19" t="b">
        <v>1</v>
      </c>
      <c r="H80" s="64"/>
      <c r="I80" s="65"/>
      <c r="J80" s="66"/>
    </row>
    <row r="81" spans="2:10" x14ac:dyDescent="0.25">
      <c r="B81" s="5"/>
    </row>
    <row r="82" spans="2:10" x14ac:dyDescent="0.25">
      <c r="B82" s="74" t="s">
        <v>53</v>
      </c>
      <c r="C82" s="74"/>
      <c r="D82" s="74"/>
      <c r="E82" s="74"/>
      <c r="F82" s="74"/>
      <c r="G82" s="74"/>
      <c r="H82" s="74"/>
      <c r="I82" s="74"/>
      <c r="J82" s="74"/>
    </row>
    <row r="83" spans="2:10" x14ac:dyDescent="0.25">
      <c r="B83" s="73"/>
      <c r="C83" s="73"/>
      <c r="D83" s="73"/>
      <c r="E83" s="73"/>
      <c r="F83" s="73"/>
      <c r="G83" s="73"/>
      <c r="H83" s="73"/>
      <c r="I83" s="73"/>
      <c r="J83" s="73"/>
    </row>
    <row r="84" spans="2:10" x14ac:dyDescent="0.25">
      <c r="B84" s="73"/>
      <c r="C84" s="73"/>
      <c r="D84" s="73"/>
      <c r="E84" s="73"/>
      <c r="F84" s="73"/>
      <c r="G84" s="73"/>
      <c r="H84" s="73"/>
      <c r="I84" s="73"/>
      <c r="J84" s="73"/>
    </row>
    <row r="85" spans="2:10" x14ac:dyDescent="0.25">
      <c r="B85" s="73"/>
      <c r="C85" s="73"/>
      <c r="D85" s="73"/>
      <c r="E85" s="73"/>
      <c r="F85" s="73"/>
      <c r="G85" s="73"/>
      <c r="H85" s="73"/>
      <c r="I85" s="73"/>
      <c r="J85" s="73"/>
    </row>
    <row r="86" spans="2:10" x14ac:dyDescent="0.25">
      <c r="B86" s="73"/>
      <c r="C86" s="73"/>
      <c r="D86" s="73"/>
      <c r="E86" s="73"/>
      <c r="F86" s="73"/>
      <c r="G86" s="73"/>
      <c r="H86" s="73"/>
      <c r="I86" s="73"/>
      <c r="J86" s="73"/>
    </row>
    <row r="87" spans="2:10" x14ac:dyDescent="0.25">
      <c r="B87" s="73"/>
      <c r="C87" s="73"/>
      <c r="D87" s="73"/>
      <c r="E87" s="73"/>
      <c r="F87" s="73"/>
      <c r="G87" s="73"/>
      <c r="H87" s="73"/>
      <c r="I87" s="73"/>
      <c r="J87" s="73"/>
    </row>
    <row r="88" spans="2:10" x14ac:dyDescent="0.25">
      <c r="B88" s="73"/>
      <c r="C88" s="73"/>
      <c r="D88" s="73"/>
      <c r="E88" s="73"/>
      <c r="F88" s="73"/>
      <c r="G88" s="73"/>
      <c r="H88" s="73"/>
      <c r="I88" s="73"/>
      <c r="J88" s="73"/>
    </row>
    <row r="93" spans="2:10" x14ac:dyDescent="0.25">
      <c r="B93" s="63" t="str" cm="1">
        <f t="array" ref="B93">IF(OR(
    SUMPRODUCT((Configuração!H2:H32=TRUE)*(Configuração!G2:G32&lt;&gt;"")*ISNUMBER(SEARCH(Configuração!G2:G32, Base_Dados!H3)))&gt;0,
    SUMPRODUCT((Configuração!H2:H32=TRUE)*(Configuração!I2:I32&lt;&gt;"")*ISNUMBER(SEARCH("{""item"":""" &amp; Configuração!G2:G32 &amp; """,""condicao"":""" &amp; LOWER(Configuração!I2:I32) &amp; """}", Base_Dados!J3)))&gt;0,
    SUMPRODUCT((Configuração!H2:H32=TRUE)*((LOWER(Configuração!I2:I32)="media")+(LOWER(Configuração!I2:I32)="média"))*ISNUMBER(SEARCH("{""item"":""" &amp; Configuração!G2:G32 &amp; """,""condicao"":""ruim""}", Base_Dados!J3)))&gt;0
), "REPROVADO", "APROVADO")</f>
        <v>APROVADO</v>
      </c>
      <c r="C93" s="63"/>
    </row>
    <row r="94" spans="2:10" x14ac:dyDescent="0.25">
      <c r="B94" s="63"/>
      <c r="C94" s="63"/>
      <c r="E94" s="63" t="s">
        <v>54</v>
      </c>
      <c r="F94" s="63"/>
      <c r="G94" s="63"/>
      <c r="H94" s="72"/>
      <c r="I94" s="72"/>
      <c r="J94" s="72"/>
    </row>
  </sheetData>
  <sheetProtection formatCells="0"/>
  <mergeCells count="105">
    <mergeCell ref="B19:D19"/>
    <mergeCell ref="E19:J19"/>
    <mergeCell ref="B24:E24"/>
    <mergeCell ref="B5:J7"/>
    <mergeCell ref="B2:J2"/>
    <mergeCell ref="B21:J21"/>
    <mergeCell ref="B11:D11"/>
    <mergeCell ref="E11:J11"/>
    <mergeCell ref="B13:D13"/>
    <mergeCell ref="E13:G13"/>
    <mergeCell ref="I13:J13"/>
    <mergeCell ref="G9:H9"/>
    <mergeCell ref="I9:J9"/>
    <mergeCell ref="B15:D15"/>
    <mergeCell ref="B17:D17"/>
    <mergeCell ref="E15:J15"/>
    <mergeCell ref="E17:J17"/>
    <mergeCell ref="G24:J24"/>
    <mergeCell ref="B48:E48"/>
    <mergeCell ref="G25:J25"/>
    <mergeCell ref="G23:J23"/>
    <mergeCell ref="B25:E25"/>
    <mergeCell ref="B27:E27"/>
    <mergeCell ref="B29:E29"/>
    <mergeCell ref="B30:E30"/>
    <mergeCell ref="G29:J29"/>
    <mergeCell ref="G30:J30"/>
    <mergeCell ref="B26:E26"/>
    <mergeCell ref="B28:E28"/>
    <mergeCell ref="B23:E23"/>
    <mergeCell ref="G28:J28"/>
    <mergeCell ref="G27:J27"/>
    <mergeCell ref="G26:J26"/>
    <mergeCell ref="B74:D74"/>
    <mergeCell ref="H62:J62"/>
    <mergeCell ref="H63:J63"/>
    <mergeCell ref="B62:D62"/>
    <mergeCell ref="B63:D63"/>
    <mergeCell ref="G31:J31"/>
    <mergeCell ref="B59:D59"/>
    <mergeCell ref="B61:D61"/>
    <mergeCell ref="B60:D60"/>
    <mergeCell ref="B55:J55"/>
    <mergeCell ref="H59:J59"/>
    <mergeCell ref="H60:J60"/>
    <mergeCell ref="H61:J61"/>
    <mergeCell ref="B32:E32"/>
    <mergeCell ref="G32:J32"/>
    <mergeCell ref="E57:G57"/>
    <mergeCell ref="B57:D58"/>
    <mergeCell ref="B31:E31"/>
    <mergeCell ref="B37:J42"/>
    <mergeCell ref="B36:J36"/>
    <mergeCell ref="B34:J34"/>
    <mergeCell ref="B53:J53"/>
    <mergeCell ref="B43:J43"/>
    <mergeCell ref="B46:E46"/>
    <mergeCell ref="B49:E49"/>
    <mergeCell ref="B50:E50"/>
    <mergeCell ref="F45:F50"/>
    <mergeCell ref="G45:J45"/>
    <mergeCell ref="H79:J79"/>
    <mergeCell ref="H80:J80"/>
    <mergeCell ref="E94:G94"/>
    <mergeCell ref="H94:J94"/>
    <mergeCell ref="B83:J88"/>
    <mergeCell ref="B78:D78"/>
    <mergeCell ref="B79:D79"/>
    <mergeCell ref="B80:D80"/>
    <mergeCell ref="B82:J82"/>
    <mergeCell ref="G50:J50"/>
    <mergeCell ref="G49:J49"/>
    <mergeCell ref="B45:E45"/>
    <mergeCell ref="G46:J46"/>
    <mergeCell ref="G47:J47"/>
    <mergeCell ref="G48:J48"/>
    <mergeCell ref="H75:J75"/>
    <mergeCell ref="H77:J77"/>
    <mergeCell ref="H78:J78"/>
    <mergeCell ref="H57:J58"/>
    <mergeCell ref="H72:J72"/>
    <mergeCell ref="B93:C94"/>
    <mergeCell ref="H73:J73"/>
    <mergeCell ref="H74:J74"/>
    <mergeCell ref="B64:D64"/>
    <mergeCell ref="B65:D65"/>
    <mergeCell ref="H67:J67"/>
    <mergeCell ref="H68:J68"/>
    <mergeCell ref="H69:J69"/>
    <mergeCell ref="H70:J70"/>
    <mergeCell ref="H71:J71"/>
    <mergeCell ref="B66:D66"/>
    <mergeCell ref="H64:J64"/>
    <mergeCell ref="H65:J65"/>
    <mergeCell ref="H66:J66"/>
    <mergeCell ref="B75:D75"/>
    <mergeCell ref="B77:D77"/>
    <mergeCell ref="B76:D76"/>
    <mergeCell ref="B67:D67"/>
    <mergeCell ref="B68:D68"/>
    <mergeCell ref="B70:D70"/>
    <mergeCell ref="B69:D69"/>
    <mergeCell ref="B71:D71"/>
    <mergeCell ref="B72:D72"/>
    <mergeCell ref="B73:D73"/>
  </mergeCells>
  <conditionalFormatting sqref="B93:C94">
    <cfRule type="cellIs" dxfId="2" priority="3" operator="equal">
      <formula>"REPROVADO"</formula>
    </cfRule>
    <cfRule type="cellIs" dxfId="1" priority="4" operator="equal">
      <formula>"APROVADO"</formula>
    </cfRule>
  </conditionalFormatting>
  <conditionalFormatting sqref="E59:G80">
    <cfRule type="expression" dxfId="0" priority="1">
      <formula>COUNTIF($E59:$G59, TRUE)&gt;1</formula>
    </cfRule>
  </conditionalFormatting>
  <dataValidations disablePrompts="1" count="1">
    <dataValidation type="date" operator="greaterThanOrEqual" allowBlank="1" showInputMessage="1" showErrorMessage="1" sqref="I9:J9" xr:uid="{6A62CB75-7C6E-4180-9BE8-B5269EB91CC8}">
      <formula1>1</formula1>
    </dataValidation>
  </dataValidations>
  <pageMargins left="0.41666666666666669" right="0.64814814814814814" top="0.91435185185185186" bottom="0.75" header="0.3" footer="0.3"/>
  <pageSetup paperSize="9" orientation="portrait" r:id="rId1"/>
  <headerFooter scaleWithDoc="0">
    <oddHeader>&amp;C&amp;G</oddHeader>
    <oddFooter>&amp;C&amp;A&amp;R&amp;P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 xr:uid="{3F831ECF-726F-463B-A815-34095A385D8F}">
          <x14:formula1>
            <xm:f>Configuração!$C$3:$C$1048576</xm:f>
          </x14:formula1>
          <xm:sqref>E13:G13</xm:sqref>
        </x14:dataValidation>
        <x14:dataValidation type="list" allowBlank="1" showInputMessage="1" showErrorMessage="1" xr:uid="{76718078-6142-4AFC-8EFF-A3067129D147}">
          <x14:formula1>
            <xm:f>Configuração!$B$2:$B$1048576</xm:f>
          </x14:formula1>
          <xm:sqref>E11:J11</xm:sqref>
        </x14:dataValidation>
        <x14:dataValidation type="list" allowBlank="1" showInputMessage="1" showErrorMessage="1" xr:uid="{8F6F4CCF-E00D-464F-ACD4-65E501CA2DE8}">
          <x14:formula1>
            <xm:f>Configuração!$A$2:$A$1048576</xm:f>
          </x14:formula1>
          <xm:sqref>E19:J19</xm:sqref>
        </x14:dataValidation>
        <x14:dataValidation type="list" allowBlank="1" showInputMessage="1" showErrorMessage="1" xr:uid="{168161F8-82E9-49EE-B1D1-7B93671AE16B}">
          <x14:formula1>
            <xm:f>Configuração!$D$3:$D$1048576</xm:f>
          </x14:formula1>
          <xm:sqref>I13:J13</xm:sqref>
        </x14:dataValidation>
        <x14:dataValidation type="list" showInputMessage="1" showErrorMessage="1" xr:uid="{B7D17533-84B5-4E45-9238-092DD401651B}">
          <x14:formula1>
            <xm:f>Configuração!$E$2:$E$54</xm:f>
          </x14:formula1>
          <xm:sqref>G45:J50 B45:E46 B48:E50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8FDB1-7D6B-42A5-AF4C-95E76880E327}">
  <sheetPr codeName="Sheet2"/>
  <dimension ref="A1:K23"/>
  <sheetViews>
    <sheetView topLeftCell="C1" zoomScale="85" zoomScaleNormal="85" workbookViewId="0">
      <selection activeCell="K3" sqref="K3"/>
    </sheetView>
  </sheetViews>
  <sheetFormatPr defaultRowHeight="15" x14ac:dyDescent="0.25"/>
  <cols>
    <col min="1" max="1" width="14" style="21" bestFit="1" customWidth="1"/>
    <col min="2" max="3" width="13.28515625" style="22" bestFit="1" customWidth="1"/>
    <col min="4" max="4" width="13.28515625" style="22" customWidth="1"/>
    <col min="5" max="5" width="10.42578125" style="22" customWidth="1"/>
    <col min="6" max="6" width="11.85546875" style="23" bestFit="1" customWidth="1"/>
    <col min="7" max="7" width="12.85546875" style="21" bestFit="1" customWidth="1"/>
    <col min="8" max="8" width="56" style="22" bestFit="1" customWidth="1"/>
    <col min="9" max="9" width="20.42578125" style="22" customWidth="1"/>
    <col min="10" max="10" width="16.85546875" style="22" bestFit="1" customWidth="1"/>
    <col min="11" max="11" width="12.140625" style="22" bestFit="1" customWidth="1"/>
    <col min="12" max="12" width="12.42578125" customWidth="1"/>
  </cols>
  <sheetData>
    <row r="1" spans="1:11" x14ac:dyDescent="0.25">
      <c r="A1" s="108" t="s">
        <v>180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</row>
    <row r="2" spans="1:11" x14ac:dyDescent="0.25">
      <c r="A2" s="21" t="s">
        <v>68</v>
      </c>
      <c r="B2" s="22" t="s">
        <v>64</v>
      </c>
      <c r="C2" s="22" t="s">
        <v>55</v>
      </c>
      <c r="D2" s="22" t="s">
        <v>62</v>
      </c>
      <c r="E2" s="22" t="s">
        <v>61</v>
      </c>
      <c r="F2" s="23" t="s">
        <v>67</v>
      </c>
      <c r="G2" s="21" t="s">
        <v>63</v>
      </c>
      <c r="H2" s="22" t="s">
        <v>70</v>
      </c>
      <c r="I2" s="22" t="s">
        <v>175</v>
      </c>
      <c r="J2" s="22" t="s">
        <v>126</v>
      </c>
      <c r="K2" s="22" t="s">
        <v>56</v>
      </c>
    </row>
    <row r="3" spans="1:11" x14ac:dyDescent="0.25">
      <c r="A3" s="21">
        <f>IF('Checklist veicular'!I9="", "", 'Checklist veicular'!I9)</f>
        <v>46065</v>
      </c>
      <c r="B3" s="22" t="str">
        <f>IF('Checklist veicular'!E11="", "", 'Checklist veicular'!E11)</f>
        <v>Luís Testes</v>
      </c>
      <c r="C3" s="22" t="str">
        <f>IF('Checklist veicular'!E19="", "", 'Checklist veicular'!E19)</f>
        <v>Luis Condutor</v>
      </c>
      <c r="D3" s="22" t="str">
        <f>IF('Checklist veicular'!E13="", "", 'Checklist veicular'!E13)</f>
        <v>Ford</v>
      </c>
      <c r="E3" s="22" t="str">
        <f>IF(H3="", "", 'Checklist veicular'!I13)</f>
        <v>ABC123</v>
      </c>
      <c r="F3" s="23">
        <f>IF('Checklist veicular'!E15="", "", 'Checklist veicular'!E17 - 'Checklist veicular'!E15 )</f>
        <v>800</v>
      </c>
      <c r="G3" s="21">
        <f ca="1">TODAY()</f>
        <v>46083</v>
      </c>
      <c r="H3" s="22" t="str" cm="1">
        <f t="array" ref="H3">_xlfn.TEXTJOIN(", ", TRUE, _xlfn._xlws.FILTER('Checklist veicular'!B24:B32,'Checklist veicular'!F24:F32=FALSE))</f>
        <v>Cintos de segurança, Manual do proprietário</v>
      </c>
      <c r="I3" s="22" t="str">
        <f>_xlfn.TEXTJOIN(", ",TRUE,'Checklist veicular'!B45:J50)</f>
        <v>Retrovisor direito, Farol esquerdo</v>
      </c>
      <c r="J3" s="22" t="str" cm="1">
        <f t="array" ref="J3">"[" &amp; _xlfn.TEXTJOIN(",", TRUE,
   IF('Checklist veicular'!E59:E80=TRUE,
      "{""item"":""" &amp; 'Checklist veicular'!B59:B80 &amp; """,""condicao"":""ruim""}",
   IF('Checklist veicular'!F59:F80=TRUE,
      "{""item"":""" &amp; 'Checklist veicular'!B59:B80 &amp; """,""condicao"":""media""}",
   IF('Checklist veicular'!G59:G80=TRUE,
      "{""item"":""" &amp; 'Checklist veicular'!B59:B80 &amp; """,""condicao"":""boa""}",
   ""))))
&amp; "]"</f>
        <v>[{"item":"Alarme","condicao":"boa"},{"item":"Calotas","condicao":"media"},{"item":"Farol de cidade","condicao":"media"},{"item":"Farol alto","condicao":"media"},{"item":"Luz de seta dianteira","condicao":"boa"},{"item":"Luz de seta traseira","condicao":"boa"},{"item":"Luz de freio","condicao":"boa"},{"item":"Nível do óleo do motor","condicao":"media"},{"item":"Nível da água","condicao":"boa"},{"item":"Pressão dos pneus","condicao":"boa"},{"item":"Retrovisores","condicao":"boa"},{"item":"Freio de estacionamento","condicao":"boa"},{"item":"Combustível","condicao":"boa"},{"item":"Filtro de óleo","condicao":"boa"},{"item":"Filtro de ar","condicao":"boa"},{"item":"Amortecedores","condicao":"boa"},{"item":"Bancos","condicao":"boa"},{"item":"Tapetes","condicao":"boa"},{"item":"Água do limpador","condicao":"boa"},{"item":"Óleo de freio","condicao":"boa"},{"item":"Óleo do motor","condicao":"boa"},{"item":"Pneus","condicao":"boa"}]</v>
      </c>
      <c r="K3" s="22" t="str" cm="1">
        <f t="array" ref="K3">IF(OR(
    SUMPRODUCT((Configuração!H2:H32=TRUE)*(Configuração!G2:G32&lt;&gt;"")*ISNUMBER(SEARCH(Configuração!G2:G32, H3)))&gt;0,
    SUMPRODUCT((Configuração!H2:H32=TRUE)*(Configuração!I2:I32&lt;&gt;"")*ISNUMBER(SEARCH("{""item"":""" &amp; Configuração!G2:G32 &amp; """,""condicao"":""" &amp; LOWER(Configuração!I2:I32) &amp; """}", J3)))&gt;0,
    SUMPRODUCT((Configuração!H2:H32=TRUE)*((LOWER(Configuração!I2:I32)="media")+(LOWER(Configuração!I2:I32)="média"))*ISNUMBER(SEARCH("{""item"":""" &amp; Configuração!G2:G32 &amp; """,""condicao"":""ruim""}", J3)))&gt;0
), "REPROVADO", "APROVADO")</f>
        <v>APROVADO</v>
      </c>
    </row>
    <row r="4" spans="1:11" x14ac:dyDescent="0.25">
      <c r="A4" s="108" t="s">
        <v>69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</row>
    <row r="5" spans="1:11" x14ac:dyDescent="0.25">
      <c r="A5" s="37" t="s">
        <v>68</v>
      </c>
      <c r="B5" s="38" t="s">
        <v>64</v>
      </c>
      <c r="C5" s="38" t="s">
        <v>55</v>
      </c>
      <c r="D5" s="38" t="s">
        <v>62</v>
      </c>
      <c r="E5" s="38" t="s">
        <v>61</v>
      </c>
      <c r="F5" s="39" t="s">
        <v>67</v>
      </c>
      <c r="G5" s="37" t="s">
        <v>63</v>
      </c>
      <c r="H5" s="38" t="s">
        <v>70</v>
      </c>
      <c r="I5" s="38" t="s">
        <v>175</v>
      </c>
      <c r="J5" s="38" t="s">
        <v>126</v>
      </c>
      <c r="K5" s="38" t="s">
        <v>56</v>
      </c>
    </row>
    <row r="6" spans="1:11" x14ac:dyDescent="0.25">
      <c r="A6" s="21">
        <v>45912</v>
      </c>
      <c r="B6" s="22" t="s">
        <v>59</v>
      </c>
      <c r="C6" s="22" t="s">
        <v>168</v>
      </c>
      <c r="D6" s="22" t="s">
        <v>169</v>
      </c>
      <c r="E6" s="22" t="s">
        <v>170</v>
      </c>
      <c r="F6" s="23">
        <v>1640</v>
      </c>
      <c r="G6" s="21">
        <v>45943</v>
      </c>
      <c r="H6" s="22" t="s">
        <v>70</v>
      </c>
      <c r="I6" s="22" t="s">
        <v>72</v>
      </c>
      <c r="J6" s="22" t="s">
        <v>157</v>
      </c>
      <c r="K6" s="22" t="s">
        <v>132</v>
      </c>
    </row>
    <row r="7" spans="1:11" x14ac:dyDescent="0.25">
      <c r="A7" s="21">
        <v>45942</v>
      </c>
      <c r="B7" s="22" t="s">
        <v>59</v>
      </c>
      <c r="C7" s="22" t="s">
        <v>168</v>
      </c>
      <c r="D7" s="22" t="s">
        <v>169</v>
      </c>
      <c r="E7" s="22" t="s">
        <v>170</v>
      </c>
      <c r="F7" s="23">
        <v>1640</v>
      </c>
      <c r="G7" s="21">
        <v>45943</v>
      </c>
      <c r="H7" s="22" t="s">
        <v>24</v>
      </c>
      <c r="I7" s="22" t="s">
        <v>72</v>
      </c>
      <c r="J7" s="22" t="s">
        <v>157</v>
      </c>
      <c r="K7" s="22" t="s">
        <v>132</v>
      </c>
    </row>
    <row r="8" spans="1:11" x14ac:dyDescent="0.25">
      <c r="A8" s="21">
        <v>45950</v>
      </c>
      <c r="B8" s="22" t="s">
        <v>59</v>
      </c>
      <c r="C8" s="22" t="s">
        <v>165</v>
      </c>
      <c r="D8" s="22" t="s">
        <v>6</v>
      </c>
      <c r="E8" s="22" t="s">
        <v>166</v>
      </c>
      <c r="F8" s="23">
        <v>2780</v>
      </c>
      <c r="G8" s="21">
        <v>45951</v>
      </c>
      <c r="H8" s="22" t="s">
        <v>21</v>
      </c>
      <c r="I8" s="22" t="s">
        <v>75</v>
      </c>
      <c r="J8" s="22" t="s">
        <v>167</v>
      </c>
      <c r="K8" s="22" t="s">
        <v>127</v>
      </c>
    </row>
    <row r="9" spans="1:11" x14ac:dyDescent="0.25">
      <c r="A9" s="21">
        <v>45958</v>
      </c>
      <c r="B9" s="22" t="s">
        <v>59</v>
      </c>
      <c r="C9" s="22" t="s">
        <v>161</v>
      </c>
      <c r="D9" s="22" t="s">
        <v>162</v>
      </c>
      <c r="E9" s="22" t="s">
        <v>163</v>
      </c>
      <c r="F9" s="23">
        <v>1320</v>
      </c>
      <c r="G9" s="21">
        <v>45959</v>
      </c>
      <c r="I9" s="22" t="s">
        <v>135</v>
      </c>
      <c r="J9" s="22" t="s">
        <v>164</v>
      </c>
      <c r="K9" s="22" t="s">
        <v>132</v>
      </c>
    </row>
    <row r="10" spans="1:11" x14ac:dyDescent="0.25">
      <c r="A10" s="21">
        <v>45966</v>
      </c>
      <c r="B10" s="22" t="s">
        <v>59</v>
      </c>
      <c r="C10" s="22" t="s">
        <v>158</v>
      </c>
      <c r="D10" s="22" t="s">
        <v>6</v>
      </c>
      <c r="E10" s="22" t="s">
        <v>159</v>
      </c>
      <c r="F10" s="23">
        <v>5200</v>
      </c>
      <c r="G10" s="21">
        <v>45967</v>
      </c>
      <c r="H10" s="22" t="s">
        <v>18</v>
      </c>
      <c r="I10" s="22" t="s">
        <v>72</v>
      </c>
      <c r="J10" s="22" t="s">
        <v>160</v>
      </c>
      <c r="K10" s="22" t="s">
        <v>127</v>
      </c>
    </row>
    <row r="11" spans="1:11" x14ac:dyDescent="0.25">
      <c r="A11" s="21">
        <v>45975</v>
      </c>
      <c r="B11" s="22" t="s">
        <v>59</v>
      </c>
      <c r="C11" s="22" t="s">
        <v>154</v>
      </c>
      <c r="D11" s="22" t="s">
        <v>155</v>
      </c>
      <c r="E11" s="22" t="s">
        <v>156</v>
      </c>
      <c r="F11" s="23">
        <v>890</v>
      </c>
      <c r="G11" s="21">
        <v>45976</v>
      </c>
      <c r="H11" s="22" t="s">
        <v>24</v>
      </c>
      <c r="I11" s="22" t="s">
        <v>74</v>
      </c>
      <c r="J11" s="22" t="s">
        <v>157</v>
      </c>
      <c r="K11" s="22" t="s">
        <v>132</v>
      </c>
    </row>
    <row r="12" spans="1:11" x14ac:dyDescent="0.25">
      <c r="A12" s="21">
        <v>45986</v>
      </c>
      <c r="B12" s="22" t="s">
        <v>59</v>
      </c>
      <c r="C12" s="22" t="s">
        <v>150</v>
      </c>
      <c r="D12" s="22" t="s">
        <v>6</v>
      </c>
      <c r="E12" s="22" t="s">
        <v>151</v>
      </c>
      <c r="F12" s="23">
        <v>4100</v>
      </c>
      <c r="G12" s="21">
        <v>45987</v>
      </c>
      <c r="H12" s="22" t="s">
        <v>21</v>
      </c>
      <c r="I12" s="22" t="s">
        <v>152</v>
      </c>
      <c r="J12" s="22" t="s">
        <v>153</v>
      </c>
      <c r="K12" s="22" t="s">
        <v>127</v>
      </c>
    </row>
    <row r="13" spans="1:11" x14ac:dyDescent="0.25">
      <c r="A13" s="21">
        <v>45993</v>
      </c>
      <c r="B13" s="22" t="s">
        <v>59</v>
      </c>
      <c r="C13" s="22" t="s">
        <v>146</v>
      </c>
      <c r="D13" s="22" t="s">
        <v>147</v>
      </c>
      <c r="E13" s="22" t="s">
        <v>148</v>
      </c>
      <c r="F13" s="23">
        <v>1450</v>
      </c>
      <c r="G13" s="21">
        <v>45994</v>
      </c>
      <c r="I13" s="22" t="s">
        <v>72</v>
      </c>
      <c r="J13" s="22" t="s">
        <v>149</v>
      </c>
      <c r="K13" s="22" t="s">
        <v>132</v>
      </c>
    </row>
    <row r="14" spans="1:11" x14ac:dyDescent="0.25">
      <c r="A14" s="21">
        <v>46001</v>
      </c>
      <c r="B14" s="22" t="s">
        <v>59</v>
      </c>
      <c r="C14" s="22" t="s">
        <v>142</v>
      </c>
      <c r="D14" s="22" t="s">
        <v>6</v>
      </c>
      <c r="E14" s="22" t="s">
        <v>143</v>
      </c>
      <c r="F14" s="23">
        <v>3000</v>
      </c>
      <c r="G14" s="21">
        <v>46002</v>
      </c>
      <c r="H14" s="22" t="s">
        <v>144</v>
      </c>
      <c r="I14" s="22" t="s">
        <v>74</v>
      </c>
      <c r="J14" s="22" t="s">
        <v>145</v>
      </c>
      <c r="K14" s="22" t="s">
        <v>127</v>
      </c>
    </row>
    <row r="15" spans="1:11" x14ac:dyDescent="0.25">
      <c r="A15" s="21">
        <v>46009</v>
      </c>
      <c r="B15" s="22" t="s">
        <v>59</v>
      </c>
      <c r="C15" s="22" t="s">
        <v>137</v>
      </c>
      <c r="D15" s="22" t="s">
        <v>138</v>
      </c>
      <c r="E15" s="22" t="s">
        <v>139</v>
      </c>
      <c r="F15" s="23">
        <v>1750</v>
      </c>
      <c r="G15" s="21">
        <v>46010</v>
      </c>
      <c r="I15" s="22" t="s">
        <v>140</v>
      </c>
      <c r="J15" s="22" t="s">
        <v>141</v>
      </c>
      <c r="K15" s="22" t="s">
        <v>132</v>
      </c>
    </row>
    <row r="16" spans="1:11" x14ac:dyDescent="0.25">
      <c r="A16" s="21">
        <v>46013</v>
      </c>
      <c r="B16" s="22" t="s">
        <v>59</v>
      </c>
      <c r="C16" s="22" t="s">
        <v>133</v>
      </c>
      <c r="D16" s="22" t="s">
        <v>6</v>
      </c>
      <c r="E16" s="22" t="s">
        <v>134</v>
      </c>
      <c r="F16" s="23">
        <v>2100</v>
      </c>
      <c r="G16" s="21">
        <v>46014</v>
      </c>
      <c r="H16" s="22" t="s">
        <v>21</v>
      </c>
      <c r="I16" s="22" t="s">
        <v>135</v>
      </c>
      <c r="J16" s="22" t="s">
        <v>136</v>
      </c>
      <c r="K16" s="22" t="s">
        <v>127</v>
      </c>
    </row>
    <row r="17" spans="1:11" x14ac:dyDescent="0.25">
      <c r="A17" s="21">
        <v>46025</v>
      </c>
      <c r="B17" s="22" t="s">
        <v>59</v>
      </c>
      <c r="C17" s="22" t="s">
        <v>128</v>
      </c>
      <c r="D17" s="22" t="s">
        <v>129</v>
      </c>
      <c r="E17" s="22" t="s">
        <v>130</v>
      </c>
      <c r="F17" s="23">
        <v>980</v>
      </c>
      <c r="G17" s="21">
        <v>46026</v>
      </c>
      <c r="H17" s="22" t="s">
        <v>24</v>
      </c>
      <c r="I17" s="22" t="s">
        <v>72</v>
      </c>
      <c r="J17" s="22" t="s">
        <v>131</v>
      </c>
      <c r="K17" s="22" t="s">
        <v>132</v>
      </c>
    </row>
    <row r="18" spans="1:11" x14ac:dyDescent="0.25">
      <c r="A18" s="21">
        <v>46025</v>
      </c>
      <c r="B18" s="22" t="s">
        <v>59</v>
      </c>
      <c r="C18" s="22" t="s">
        <v>128</v>
      </c>
      <c r="D18" s="22" t="s">
        <v>129</v>
      </c>
      <c r="E18" s="22" t="s">
        <v>130</v>
      </c>
      <c r="F18" s="23">
        <v>980</v>
      </c>
      <c r="G18" s="21">
        <v>46026</v>
      </c>
      <c r="H18" s="22" t="s">
        <v>24</v>
      </c>
      <c r="I18" s="22" t="s">
        <v>72</v>
      </c>
      <c r="J18" s="22" t="s">
        <v>131</v>
      </c>
      <c r="K18" s="22" t="s">
        <v>132</v>
      </c>
    </row>
    <row r="19" spans="1:11" x14ac:dyDescent="0.25">
      <c r="A19" s="21">
        <v>46025</v>
      </c>
      <c r="B19" s="22" t="s">
        <v>59</v>
      </c>
      <c r="C19" s="22" t="s">
        <v>128</v>
      </c>
      <c r="D19" s="22" t="s">
        <v>129</v>
      </c>
      <c r="E19" s="22" t="s">
        <v>130</v>
      </c>
      <c r="F19" s="23">
        <v>980</v>
      </c>
      <c r="G19" s="21">
        <v>46026</v>
      </c>
      <c r="H19" s="22" t="s">
        <v>24</v>
      </c>
      <c r="I19" s="22" t="s">
        <v>72</v>
      </c>
      <c r="J19" s="22" t="s">
        <v>131</v>
      </c>
      <c r="K19" s="22" t="s">
        <v>132</v>
      </c>
    </row>
    <row r="20" spans="1:11" x14ac:dyDescent="0.25">
      <c r="A20" s="21">
        <v>46061</v>
      </c>
      <c r="B20" s="22" t="s">
        <v>59</v>
      </c>
      <c r="C20" s="22" t="s">
        <v>128</v>
      </c>
      <c r="D20" s="22" t="s">
        <v>129</v>
      </c>
      <c r="E20" s="22" t="s">
        <v>130</v>
      </c>
      <c r="F20" s="23">
        <v>980</v>
      </c>
      <c r="G20" s="21">
        <v>46026</v>
      </c>
      <c r="H20" s="22" t="s">
        <v>24</v>
      </c>
      <c r="I20" s="22" t="s">
        <v>72</v>
      </c>
      <c r="J20" s="22" t="s">
        <v>131</v>
      </c>
      <c r="K20" s="22" t="s">
        <v>132</v>
      </c>
    </row>
    <row r="21" spans="1:11" x14ac:dyDescent="0.25">
      <c r="A21" s="21">
        <v>46063</v>
      </c>
      <c r="B21" s="22" t="s">
        <v>59</v>
      </c>
      <c r="C21" s="22" t="s">
        <v>12</v>
      </c>
      <c r="D21" s="22" t="s">
        <v>6</v>
      </c>
      <c r="E21" s="22" t="s">
        <v>8</v>
      </c>
      <c r="F21" s="23">
        <v>800</v>
      </c>
      <c r="G21" s="21">
        <v>46064</v>
      </c>
      <c r="H21" s="22" t="s">
        <v>185</v>
      </c>
      <c r="I21" s="22" t="s">
        <v>186</v>
      </c>
      <c r="J21" s="22" t="s">
        <v>187</v>
      </c>
      <c r="K21" s="22" t="s">
        <v>127</v>
      </c>
    </row>
    <row r="22" spans="1:11" x14ac:dyDescent="0.25">
      <c r="A22" s="21">
        <v>46063</v>
      </c>
      <c r="B22" s="22" t="s">
        <v>59</v>
      </c>
      <c r="C22" s="22" t="s">
        <v>12</v>
      </c>
      <c r="D22" s="22" t="s">
        <v>6</v>
      </c>
      <c r="E22" s="22" t="s">
        <v>8</v>
      </c>
      <c r="F22" s="23">
        <v>800</v>
      </c>
      <c r="G22" s="21">
        <v>46064</v>
      </c>
      <c r="H22" s="22" t="s">
        <v>185</v>
      </c>
      <c r="I22" s="22" t="s">
        <v>186</v>
      </c>
      <c r="J22" s="22" t="s">
        <v>187</v>
      </c>
      <c r="K22" s="22" t="s">
        <v>127</v>
      </c>
    </row>
    <row r="23" spans="1:11" x14ac:dyDescent="0.25">
      <c r="A23" s="21">
        <v>46063</v>
      </c>
      <c r="B23" s="22" t="s">
        <v>59</v>
      </c>
      <c r="C23" s="22" t="s">
        <v>12</v>
      </c>
      <c r="D23" s="22" t="s">
        <v>6</v>
      </c>
      <c r="E23" s="22" t="s">
        <v>8</v>
      </c>
      <c r="F23" s="23">
        <v>800</v>
      </c>
      <c r="G23" s="21">
        <v>46064</v>
      </c>
      <c r="H23" s="22" t="s">
        <v>185</v>
      </c>
      <c r="I23" s="22" t="s">
        <v>186</v>
      </c>
      <c r="J23" s="22" t="s">
        <v>187</v>
      </c>
      <c r="K23" s="22" t="s">
        <v>127</v>
      </c>
    </row>
  </sheetData>
  <sortState xmlns:xlrd2="http://schemas.microsoft.com/office/spreadsheetml/2017/richdata2" ref="A7:K18">
    <sortCondition ref="A6:A18"/>
  </sortState>
  <mergeCells count="2">
    <mergeCell ref="A1:K1"/>
    <mergeCell ref="A4:K4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6A7EB-3494-47CC-AC89-5C7899C924EA}">
  <dimension ref="A1:E5"/>
  <sheetViews>
    <sheetView zoomScale="55" zoomScaleNormal="55" workbookViewId="0">
      <selection activeCell="T21" sqref="T21"/>
    </sheetView>
  </sheetViews>
  <sheetFormatPr defaultRowHeight="15" x14ac:dyDescent="0.25"/>
  <cols>
    <col min="1" max="1" width="25.5703125" style="22" bestFit="1" customWidth="1"/>
    <col min="2" max="2" width="23.140625" style="22" bestFit="1" customWidth="1"/>
    <col min="3" max="3" width="12" style="22" bestFit="1" customWidth="1"/>
    <col min="4" max="4" width="16.28515625" style="22" bestFit="1" customWidth="1"/>
    <col min="5" max="5" width="24" style="22" bestFit="1" customWidth="1"/>
  </cols>
  <sheetData>
    <row r="1" spans="1:5" x14ac:dyDescent="0.25">
      <c r="A1" s="110" t="s">
        <v>177</v>
      </c>
      <c r="B1" s="110" t="s">
        <v>171</v>
      </c>
      <c r="C1" s="110" t="s">
        <v>172</v>
      </c>
      <c r="D1" s="110" t="s">
        <v>173</v>
      </c>
      <c r="E1" s="111" t="s">
        <v>174</v>
      </c>
    </row>
    <row r="2" spans="1:5" x14ac:dyDescent="0.25">
      <c r="A2" s="110"/>
      <c r="B2" s="110"/>
      <c r="C2" s="110"/>
      <c r="D2" s="110"/>
      <c r="E2" s="111"/>
    </row>
    <row r="3" spans="1:5" x14ac:dyDescent="0.25">
      <c r="A3" s="109">
        <f>COUNTIF(Base_Dados!K6:K1048576,"BLOQUEADO")</f>
        <v>8</v>
      </c>
      <c r="B3" s="109">
        <f>COUNTIF(Base_Dados!K6:K1048576,"LIBERADO")</f>
        <v>10</v>
      </c>
      <c r="C3" s="112">
        <f>COUNTIF(Base_Dados!K6:K1048576,"BLOQUEADO")/COUNTA(Base_Dados!J6:J1048576)</f>
        <v>0.44444444444444442</v>
      </c>
      <c r="D3" s="109">
        <f>COUNTA(Base_Dados!J6:J1048576)</f>
        <v>18</v>
      </c>
      <c r="E3" s="109">
        <f ca="1">COUNTIFS(Base_Dados!A6:A1048576,"&gt;="&amp;EOMONTH(TODAY(),-1)+1,Base_Dados!A6:A1048576,"&lt;="&amp;EOMONTH(TODAY(),0))</f>
        <v>0</v>
      </c>
    </row>
    <row r="4" spans="1:5" x14ac:dyDescent="0.25">
      <c r="A4" s="109"/>
      <c r="B4" s="109"/>
      <c r="C4" s="112"/>
      <c r="D4" s="109"/>
      <c r="E4" s="109"/>
    </row>
    <row r="5" spans="1:5" x14ac:dyDescent="0.25">
      <c r="D5" s="40"/>
    </row>
  </sheetData>
  <mergeCells count="10">
    <mergeCell ref="D3:D4"/>
    <mergeCell ref="D1:D2"/>
    <mergeCell ref="E3:E4"/>
    <mergeCell ref="E1:E2"/>
    <mergeCell ref="A3:A4"/>
    <mergeCell ref="A1:A2"/>
    <mergeCell ref="B3:B4"/>
    <mergeCell ref="B1:B2"/>
    <mergeCell ref="C3:C4"/>
    <mergeCell ref="C1:C2"/>
  </mergeCells>
  <pageMargins left="0.7" right="0.7" top="0.75" bottom="0.75" header="0.3" footer="0.3"/>
  <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1D586EB7-33B4-4529-BE39-7BBB709CEDE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Base_Dados!K6:K1048576</xm:f>
              <xm:sqref>A5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139B7-9F63-4892-BAD3-47077FFB9E74}">
  <sheetPr codeName="Sheet3"/>
  <dimension ref="A1:N54"/>
  <sheetViews>
    <sheetView topLeftCell="D1" workbookViewId="0">
      <selection activeCell="I11" sqref="I11"/>
    </sheetView>
  </sheetViews>
  <sheetFormatPr defaultRowHeight="15" x14ac:dyDescent="0.25"/>
  <cols>
    <col min="1" max="1" width="13.42578125" style="54" bestFit="1" customWidth="1"/>
    <col min="2" max="2" width="11.28515625" style="50" bestFit="1" customWidth="1"/>
    <col min="3" max="3" width="11.28515625" bestFit="1" customWidth="1"/>
    <col min="4" max="4" width="11.28515625" style="55" bestFit="1" customWidth="1"/>
    <col min="5" max="5" width="27.85546875" style="54" bestFit="1" customWidth="1"/>
    <col min="6" max="6" width="11.7109375" style="55" bestFit="1" customWidth="1"/>
    <col min="7" max="7" width="31.5703125" style="54" bestFit="1" customWidth="1"/>
    <col min="8" max="8" width="11.7109375" bestFit="1" customWidth="1"/>
    <col min="9" max="9" width="11.7109375" style="55" bestFit="1" customWidth="1"/>
    <col min="10" max="10" width="14.5703125" style="44" customWidth="1"/>
    <col min="11" max="11" width="10.7109375" style="45" customWidth="1"/>
    <col min="12" max="12" width="10.5703125" style="44" bestFit="1" customWidth="1"/>
    <col min="13" max="13" width="9.140625" style="44"/>
    <col min="14" max="14" width="28.5703125" style="44" bestFit="1" customWidth="1"/>
  </cols>
  <sheetData>
    <row r="1" spans="1:14" x14ac:dyDescent="0.25">
      <c r="A1" s="58" t="s">
        <v>57</v>
      </c>
      <c r="B1" s="51" t="s">
        <v>4</v>
      </c>
      <c r="C1" s="113" t="s">
        <v>58</v>
      </c>
      <c r="D1" s="114"/>
      <c r="E1" s="58" t="s">
        <v>65</v>
      </c>
      <c r="F1" s="56" t="s">
        <v>66</v>
      </c>
      <c r="G1" s="58" t="s">
        <v>191</v>
      </c>
      <c r="H1" s="56" t="s">
        <v>192</v>
      </c>
      <c r="I1" s="57"/>
      <c r="J1" s="41"/>
      <c r="K1" s="42"/>
      <c r="L1" s="43"/>
      <c r="M1" s="43"/>
      <c r="N1" s="43"/>
    </row>
    <row r="2" spans="1:14" x14ac:dyDescent="0.25">
      <c r="A2" s="52" t="s">
        <v>12</v>
      </c>
      <c r="B2" s="49" t="s">
        <v>59</v>
      </c>
      <c r="C2" s="59" t="s">
        <v>60</v>
      </c>
      <c r="D2" s="60" t="s">
        <v>61</v>
      </c>
      <c r="E2" s="54" t="s">
        <v>71</v>
      </c>
      <c r="G2" s="54" t="s">
        <v>17</v>
      </c>
      <c r="H2" s="61" t="b">
        <v>0</v>
      </c>
      <c r="L2" s="43"/>
      <c r="M2" s="43"/>
      <c r="N2" s="43"/>
    </row>
    <row r="3" spans="1:14" x14ac:dyDescent="0.25">
      <c r="A3" s="52"/>
      <c r="B3" s="49"/>
      <c r="C3" s="22" t="s">
        <v>6</v>
      </c>
      <c r="D3" s="53" t="s">
        <v>8</v>
      </c>
      <c r="E3" s="54" t="s">
        <v>72</v>
      </c>
      <c r="G3" s="54" t="s">
        <v>18</v>
      </c>
      <c r="H3" s="19" t="b">
        <v>0</v>
      </c>
      <c r="L3" s="43"/>
      <c r="M3" s="43"/>
      <c r="N3" s="43"/>
    </row>
    <row r="4" spans="1:14" x14ac:dyDescent="0.25">
      <c r="A4" s="52"/>
      <c r="B4" s="49"/>
      <c r="C4" s="22" t="s">
        <v>169</v>
      </c>
      <c r="D4" s="53" t="s">
        <v>170</v>
      </c>
      <c r="E4" s="54" t="s">
        <v>73</v>
      </c>
      <c r="G4" s="54" t="s">
        <v>19</v>
      </c>
      <c r="H4" s="19" t="b">
        <v>1</v>
      </c>
      <c r="L4" s="43"/>
      <c r="M4" s="43"/>
      <c r="N4" s="43"/>
    </row>
    <row r="5" spans="1:14" x14ac:dyDescent="0.25">
      <c r="A5" s="52"/>
      <c r="B5" s="49"/>
      <c r="C5" s="22" t="s">
        <v>6</v>
      </c>
      <c r="D5" s="53" t="s">
        <v>166</v>
      </c>
      <c r="E5" s="54" t="s">
        <v>74</v>
      </c>
      <c r="G5" s="54" t="s">
        <v>20</v>
      </c>
      <c r="H5" s="19" t="b">
        <v>0</v>
      </c>
      <c r="L5" s="43"/>
      <c r="M5" s="43"/>
      <c r="N5" s="43"/>
    </row>
    <row r="6" spans="1:14" x14ac:dyDescent="0.25">
      <c r="A6" s="52"/>
      <c r="B6" s="49"/>
      <c r="C6" s="22" t="s">
        <v>162</v>
      </c>
      <c r="D6" s="53" t="s">
        <v>163</v>
      </c>
      <c r="E6" s="54" t="s">
        <v>75</v>
      </c>
      <c r="G6" s="54" t="s">
        <v>21</v>
      </c>
      <c r="H6" s="19" t="b">
        <v>0</v>
      </c>
      <c r="L6" s="43"/>
      <c r="M6" s="43"/>
      <c r="N6" s="43"/>
    </row>
    <row r="7" spans="1:14" x14ac:dyDescent="0.25">
      <c r="A7" s="52"/>
      <c r="B7" s="49"/>
      <c r="C7" s="22" t="s">
        <v>6</v>
      </c>
      <c r="D7" s="53" t="s">
        <v>159</v>
      </c>
      <c r="E7" s="54" t="s">
        <v>76</v>
      </c>
      <c r="G7" s="54" t="s">
        <v>22</v>
      </c>
      <c r="H7" s="19" t="b">
        <v>0</v>
      </c>
      <c r="L7" s="43"/>
      <c r="M7" s="43"/>
      <c r="N7" s="43"/>
    </row>
    <row r="8" spans="1:14" x14ac:dyDescent="0.25">
      <c r="A8" s="52"/>
      <c r="B8" s="49"/>
      <c r="C8" s="22" t="s">
        <v>155</v>
      </c>
      <c r="D8" s="53" t="s">
        <v>156</v>
      </c>
      <c r="E8" s="54" t="s">
        <v>77</v>
      </c>
      <c r="G8" s="54" t="s">
        <v>23</v>
      </c>
      <c r="H8" s="19" t="b">
        <v>0</v>
      </c>
      <c r="L8" s="43"/>
      <c r="M8" s="43"/>
      <c r="N8" s="43"/>
    </row>
    <row r="9" spans="1:14" x14ac:dyDescent="0.25">
      <c r="A9" s="52"/>
      <c r="B9" s="49"/>
      <c r="C9" s="22"/>
      <c r="D9" s="53"/>
      <c r="E9" s="54" t="s">
        <v>78</v>
      </c>
      <c r="G9" s="54" t="s">
        <v>24</v>
      </c>
      <c r="H9" s="19" t="b">
        <v>0</v>
      </c>
      <c r="L9" s="43"/>
      <c r="M9" s="43"/>
      <c r="N9" s="43"/>
    </row>
    <row r="10" spans="1:14" x14ac:dyDescent="0.25">
      <c r="A10" s="52"/>
      <c r="B10" s="49"/>
      <c r="C10" s="22"/>
      <c r="D10" s="53"/>
      <c r="E10" s="54" t="s">
        <v>79</v>
      </c>
      <c r="G10" s="54" t="s">
        <v>25</v>
      </c>
      <c r="H10" s="62" t="b">
        <v>0</v>
      </c>
      <c r="I10" s="51" t="s">
        <v>29</v>
      </c>
      <c r="L10" s="43"/>
      <c r="M10" s="43"/>
      <c r="N10" s="43"/>
    </row>
    <row r="11" spans="1:14" x14ac:dyDescent="0.25">
      <c r="A11" s="52"/>
      <c r="B11" s="49"/>
      <c r="C11" s="22"/>
      <c r="D11" s="53"/>
      <c r="E11" s="54" t="s">
        <v>80</v>
      </c>
      <c r="G11" s="54" t="s">
        <v>31</v>
      </c>
      <c r="H11" s="19" t="b">
        <v>1</v>
      </c>
      <c r="I11" s="55" t="s">
        <v>193</v>
      </c>
      <c r="L11" s="43"/>
      <c r="M11" s="43"/>
      <c r="N11" s="43"/>
    </row>
    <row r="12" spans="1:14" x14ac:dyDescent="0.25">
      <c r="A12" s="52"/>
      <c r="B12" s="49"/>
      <c r="C12" s="22"/>
      <c r="D12" s="53"/>
      <c r="E12" s="54" t="s">
        <v>81</v>
      </c>
      <c r="G12" s="54" t="s">
        <v>32</v>
      </c>
      <c r="H12" s="19" t="b">
        <v>0</v>
      </c>
      <c r="I12" s="55" t="s">
        <v>30</v>
      </c>
      <c r="L12" s="43"/>
      <c r="M12" s="43"/>
      <c r="N12" s="43"/>
    </row>
    <row r="13" spans="1:14" x14ac:dyDescent="0.25">
      <c r="A13" s="52"/>
      <c r="B13" s="49"/>
      <c r="C13" s="22"/>
      <c r="D13" s="53"/>
      <c r="E13" s="54" t="s">
        <v>82</v>
      </c>
      <c r="G13" s="54" t="s">
        <v>33</v>
      </c>
      <c r="H13" s="19" t="b">
        <v>0</v>
      </c>
      <c r="I13" s="55" t="s">
        <v>30</v>
      </c>
      <c r="L13" s="43"/>
      <c r="M13" s="43"/>
      <c r="N13" s="43"/>
    </row>
    <row r="14" spans="1:14" x14ac:dyDescent="0.25">
      <c r="A14" s="52"/>
      <c r="B14" s="49"/>
      <c r="C14" s="22"/>
      <c r="D14" s="53"/>
      <c r="E14" s="54" t="s">
        <v>83</v>
      </c>
      <c r="G14" s="54" t="s">
        <v>34</v>
      </c>
      <c r="H14" s="19" t="b">
        <v>0</v>
      </c>
      <c r="I14" s="55" t="s">
        <v>30</v>
      </c>
    </row>
    <row r="15" spans="1:14" x14ac:dyDescent="0.25">
      <c r="A15" s="52"/>
      <c r="B15" s="49"/>
      <c r="C15" s="22"/>
      <c r="D15" s="53"/>
      <c r="E15" s="54" t="s">
        <v>84</v>
      </c>
      <c r="G15" s="54" t="s">
        <v>35</v>
      </c>
      <c r="H15" s="19" t="b">
        <v>0</v>
      </c>
      <c r="I15" s="55" t="s">
        <v>30</v>
      </c>
    </row>
    <row r="16" spans="1:14" x14ac:dyDescent="0.25">
      <c r="E16" s="54" t="s">
        <v>85</v>
      </c>
      <c r="G16" s="54" t="s">
        <v>36</v>
      </c>
      <c r="H16" s="19" t="b">
        <v>0</v>
      </c>
      <c r="I16" s="55" t="s">
        <v>30</v>
      </c>
    </row>
    <row r="17" spans="5:9" x14ac:dyDescent="0.25">
      <c r="E17" s="54" t="s">
        <v>86</v>
      </c>
      <c r="G17" s="54" t="s">
        <v>37</v>
      </c>
      <c r="H17" s="19" t="b">
        <v>0</v>
      </c>
      <c r="I17" s="55" t="s">
        <v>30</v>
      </c>
    </row>
    <row r="18" spans="5:9" x14ac:dyDescent="0.25">
      <c r="E18" s="54" t="s">
        <v>87</v>
      </c>
      <c r="G18" s="54" t="s">
        <v>38</v>
      </c>
      <c r="H18" s="19" t="b">
        <v>0</v>
      </c>
      <c r="I18" s="55" t="s">
        <v>30</v>
      </c>
    </row>
    <row r="19" spans="5:9" x14ac:dyDescent="0.25">
      <c r="E19" s="54" t="s">
        <v>88</v>
      </c>
      <c r="G19" s="54" t="s">
        <v>39</v>
      </c>
      <c r="H19" s="19" t="b">
        <v>0</v>
      </c>
      <c r="I19" s="55" t="s">
        <v>30</v>
      </c>
    </row>
    <row r="20" spans="5:9" x14ac:dyDescent="0.25">
      <c r="E20" s="54" t="s">
        <v>89</v>
      </c>
      <c r="G20" s="54" t="s">
        <v>40</v>
      </c>
      <c r="H20" s="19" t="b">
        <v>0</v>
      </c>
      <c r="I20" s="55" t="s">
        <v>30</v>
      </c>
    </row>
    <row r="21" spans="5:9" x14ac:dyDescent="0.25">
      <c r="E21" s="54" t="s">
        <v>90</v>
      </c>
      <c r="G21" s="54" t="s">
        <v>41</v>
      </c>
      <c r="H21" s="19" t="b">
        <v>0</v>
      </c>
      <c r="I21" s="55" t="s">
        <v>30</v>
      </c>
    </row>
    <row r="22" spans="5:9" x14ac:dyDescent="0.25">
      <c r="E22" s="54" t="s">
        <v>91</v>
      </c>
      <c r="G22" s="54" t="s">
        <v>42</v>
      </c>
      <c r="H22" s="19" t="b">
        <v>0</v>
      </c>
      <c r="I22" s="55" t="s">
        <v>30</v>
      </c>
    </row>
    <row r="23" spans="5:9" x14ac:dyDescent="0.25">
      <c r="E23" s="54" t="s">
        <v>92</v>
      </c>
      <c r="G23" s="54" t="s">
        <v>43</v>
      </c>
      <c r="H23" s="19" t="b">
        <v>0</v>
      </c>
      <c r="I23" s="55" t="s">
        <v>30</v>
      </c>
    </row>
    <row r="24" spans="5:9" x14ac:dyDescent="0.25">
      <c r="E24" s="54" t="s">
        <v>93</v>
      </c>
      <c r="G24" s="54" t="s">
        <v>44</v>
      </c>
      <c r="H24" s="19" t="b">
        <v>0</v>
      </c>
      <c r="I24" s="55" t="s">
        <v>30</v>
      </c>
    </row>
    <row r="25" spans="5:9" x14ac:dyDescent="0.25">
      <c r="E25" s="54" t="s">
        <v>94</v>
      </c>
      <c r="G25" s="54" t="s">
        <v>45</v>
      </c>
      <c r="H25" s="19" t="b">
        <v>0</v>
      </c>
      <c r="I25" s="55" t="s">
        <v>30</v>
      </c>
    </row>
    <row r="26" spans="5:9" x14ac:dyDescent="0.25">
      <c r="E26" s="54" t="s">
        <v>95</v>
      </c>
      <c r="G26" s="54" t="s">
        <v>46</v>
      </c>
      <c r="H26" s="19" t="b">
        <v>0</v>
      </c>
      <c r="I26" s="55" t="s">
        <v>30</v>
      </c>
    </row>
    <row r="27" spans="5:9" x14ac:dyDescent="0.25">
      <c r="E27" s="54" t="s">
        <v>96</v>
      </c>
      <c r="G27" s="54" t="s">
        <v>47</v>
      </c>
      <c r="H27" s="19" t="b">
        <v>0</v>
      </c>
      <c r="I27" s="55" t="s">
        <v>30</v>
      </c>
    </row>
    <row r="28" spans="5:9" x14ac:dyDescent="0.25">
      <c r="E28" s="54" t="s">
        <v>97</v>
      </c>
      <c r="G28" s="54" t="s">
        <v>48</v>
      </c>
      <c r="H28" s="19" t="b">
        <v>0</v>
      </c>
      <c r="I28" s="55" t="s">
        <v>30</v>
      </c>
    </row>
    <row r="29" spans="5:9" x14ac:dyDescent="0.25">
      <c r="E29" s="54" t="s">
        <v>98</v>
      </c>
      <c r="G29" s="54" t="s">
        <v>49</v>
      </c>
      <c r="H29" s="19" t="b">
        <v>0</v>
      </c>
      <c r="I29" s="55" t="s">
        <v>30</v>
      </c>
    </row>
    <row r="30" spans="5:9" x14ac:dyDescent="0.25">
      <c r="E30" s="54" t="s">
        <v>99</v>
      </c>
      <c r="G30" s="54" t="s">
        <v>50</v>
      </c>
      <c r="H30" s="19" t="b">
        <v>0</v>
      </c>
      <c r="I30" s="55" t="s">
        <v>30</v>
      </c>
    </row>
    <row r="31" spans="5:9" x14ac:dyDescent="0.25">
      <c r="E31" s="54" t="s">
        <v>100</v>
      </c>
      <c r="G31" s="54" t="s">
        <v>51</v>
      </c>
      <c r="H31" s="19" t="b">
        <v>0</v>
      </c>
      <c r="I31" s="55" t="s">
        <v>30</v>
      </c>
    </row>
    <row r="32" spans="5:9" x14ac:dyDescent="0.25">
      <c r="E32" s="54" t="s">
        <v>101</v>
      </c>
      <c r="G32" s="54" t="s">
        <v>52</v>
      </c>
      <c r="H32" s="19" t="b">
        <v>0</v>
      </c>
      <c r="I32" s="55" t="s">
        <v>30</v>
      </c>
    </row>
    <row r="33" spans="5:5" x14ac:dyDescent="0.25">
      <c r="E33" s="54" t="s">
        <v>102</v>
      </c>
    </row>
    <row r="34" spans="5:5" x14ac:dyDescent="0.25">
      <c r="E34" s="54" t="s">
        <v>103</v>
      </c>
    </row>
    <row r="35" spans="5:5" x14ac:dyDescent="0.25">
      <c r="E35" s="54" t="s">
        <v>104</v>
      </c>
    </row>
    <row r="36" spans="5:5" x14ac:dyDescent="0.25">
      <c r="E36" s="54" t="s">
        <v>105</v>
      </c>
    </row>
    <row r="37" spans="5:5" x14ac:dyDescent="0.25">
      <c r="E37" s="54" t="s">
        <v>106</v>
      </c>
    </row>
    <row r="38" spans="5:5" x14ac:dyDescent="0.25">
      <c r="E38" s="54" t="s">
        <v>107</v>
      </c>
    </row>
    <row r="39" spans="5:5" x14ac:dyDescent="0.25">
      <c r="E39" s="54" t="s">
        <v>108</v>
      </c>
    </row>
    <row r="40" spans="5:5" x14ac:dyDescent="0.25">
      <c r="E40" s="54" t="s">
        <v>109</v>
      </c>
    </row>
    <row r="41" spans="5:5" x14ac:dyDescent="0.25">
      <c r="E41" s="54" t="s">
        <v>110</v>
      </c>
    </row>
    <row r="42" spans="5:5" x14ac:dyDescent="0.25">
      <c r="E42" s="54" t="s">
        <v>111</v>
      </c>
    </row>
    <row r="43" spans="5:5" x14ac:dyDescent="0.25">
      <c r="E43" s="54" t="s">
        <v>112</v>
      </c>
    </row>
    <row r="44" spans="5:5" x14ac:dyDescent="0.25">
      <c r="E44" s="54" t="s">
        <v>113</v>
      </c>
    </row>
    <row r="45" spans="5:5" x14ac:dyDescent="0.25">
      <c r="E45" s="54" t="s">
        <v>114</v>
      </c>
    </row>
    <row r="46" spans="5:5" x14ac:dyDescent="0.25">
      <c r="E46" s="54" t="s">
        <v>115</v>
      </c>
    </row>
    <row r="47" spans="5:5" x14ac:dyDescent="0.25">
      <c r="E47" s="54" t="s">
        <v>116</v>
      </c>
    </row>
    <row r="48" spans="5:5" x14ac:dyDescent="0.25">
      <c r="E48" s="54" t="s">
        <v>117</v>
      </c>
    </row>
    <row r="49" spans="5:5" x14ac:dyDescent="0.25">
      <c r="E49" s="54" t="s">
        <v>118</v>
      </c>
    </row>
    <row r="50" spans="5:5" x14ac:dyDescent="0.25">
      <c r="E50" s="54" t="s">
        <v>119</v>
      </c>
    </row>
    <row r="51" spans="5:5" x14ac:dyDescent="0.25">
      <c r="E51" s="54" t="s">
        <v>120</v>
      </c>
    </row>
    <row r="52" spans="5:5" x14ac:dyDescent="0.25">
      <c r="E52" s="54" t="s">
        <v>121</v>
      </c>
    </row>
    <row r="53" spans="5:5" x14ac:dyDescent="0.25">
      <c r="E53" s="54" t="s">
        <v>122</v>
      </c>
    </row>
    <row r="54" spans="5:5" x14ac:dyDescent="0.25">
      <c r="E54" s="54" t="s">
        <v>123</v>
      </c>
    </row>
  </sheetData>
  <mergeCells count="1">
    <mergeCell ref="C1:D1"/>
  </mergeCells>
  <dataValidations count="1">
    <dataValidation type="list" allowBlank="1" showInputMessage="1" showErrorMessage="1" sqref="D2" xr:uid="{CEE736B4-C625-4779-AF37-608F143653A8}">
      <formula1>$B:$B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 showInputMessage="1" showErrorMessage="1" xr:uid="{FB58E74F-B89E-407F-B127-886225D083A3}">
          <x14:formula1>
            <xm:f>'Checklist veicular'!E58:G58</xm:f>
          </x14:formula1>
          <xm:sqref>I11:I32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FC3D9-6127-48E1-BFB9-2AA3AA34B7D8}">
  <dimension ref="A1:H173"/>
  <sheetViews>
    <sheetView workbookViewId="0">
      <selection activeCell="H2" sqref="H2:H13"/>
    </sheetView>
  </sheetViews>
  <sheetFormatPr defaultRowHeight="15" x14ac:dyDescent="0.25"/>
  <cols>
    <col min="1" max="1" width="10.7109375" style="30" bestFit="1" customWidth="1"/>
    <col min="2" max="2" width="12.140625" style="31" bestFit="1" customWidth="1"/>
    <col min="4" max="4" width="14.5703125" customWidth="1"/>
    <col min="5" max="5" width="10.7109375" style="35" customWidth="1"/>
    <col min="6" max="6" width="10.5703125" bestFit="1" customWidth="1"/>
    <col min="8" max="8" width="28.5703125" bestFit="1" customWidth="1"/>
  </cols>
  <sheetData>
    <row r="1" spans="1:8" x14ac:dyDescent="0.25">
      <c r="A1" s="32" t="s">
        <v>176</v>
      </c>
      <c r="B1" s="33" t="s">
        <v>178</v>
      </c>
      <c r="C1" s="34" t="s">
        <v>179</v>
      </c>
      <c r="D1" s="24" t="s">
        <v>181</v>
      </c>
      <c r="E1" s="36" t="s">
        <v>182</v>
      </c>
      <c r="F1" s="20" t="s">
        <v>188</v>
      </c>
      <c r="G1" s="20" t="s">
        <v>189</v>
      </c>
      <c r="H1" s="20" t="s">
        <v>190</v>
      </c>
    </row>
    <row r="2" spans="1:8" x14ac:dyDescent="0.25">
      <c r="A2" s="30" cm="1">
        <f t="array" ref="A2:A8">_xlfn.UNIQUE(DATE(YEAR(Base_Dados!A6:A1048576),MONTH(Base_Dados!A6:A1048576),1))</f>
        <v>45901</v>
      </c>
      <c r="B2" s="22">
        <f>COUNTIFS(Base_Dados!$A$6:$A$1048576,"&gt;="&amp;A2,
Base_Dados!$A$6:$A$1048576,"&lt;"&amp;EOMONTH(A2,0)+1,Base_Dados!$K$6:$K$1048576,"BLOQUEADO")</f>
        <v>0</v>
      </c>
      <c r="C2">
        <f>COUNTIFS(Base_Dados!$A$6:$A$1048576,"&gt;="&amp;A2,
Base_Dados!$A$6:$A$1048576,"&lt;"&amp;EOMONTH(A2,0)+1,Base_Dados!$K$6:$K$1048576,"LIBERADO")</f>
        <v>1</v>
      </c>
      <c r="D2" cm="1">
        <f t="array" aca="1" ref="D2:D173" ca="1">COUNTIF(Base_Dados!A6:A1048576, "&lt;=" &amp;_xlfn.ANCHORARRAY( E2))</f>
        <v>1</v>
      </c>
      <c r="E2" s="35" cm="1">
        <f t="array" aca="1" ref="E2:E173" ca="1">_xlfn.SEQUENCE(TODAY()-DATE(2025,9,12)+1, 1, DATE(2025,9,12))</f>
        <v>45912</v>
      </c>
      <c r="F2" s="22" t="str" cm="1">
        <f t="array" ref="F2:F14">_xlfn.UNIQUE(Table1_1[Placa])</f>
        <v>KLM456</v>
      </c>
      <c r="G2" s="22">
        <f>COUNTIFS(Table1_1[Placa], F:F, Table1_1[Status], "BLOQUEADO")</f>
        <v>0</v>
      </c>
      <c r="H2" s="22">
        <f>IFERROR(AVERAGEIFS(Table1_1[KM Rodados], Table1_1[Placa], Auxiliar!F2, Table1_1[Status], "BLOQUEADO"), 0)</f>
        <v>0</v>
      </c>
    </row>
    <row r="3" spans="1:8" x14ac:dyDescent="0.25">
      <c r="A3" s="30">
        <v>45931</v>
      </c>
      <c r="B3" s="22">
        <f>COUNTIFS(Base_Dados!$A$6:$A$1048576,"&gt;="&amp;A3,
Base_Dados!$A$6:$A$1048576,"&lt;"&amp;EOMONTH(A3,0)+1,Base_Dados!$K$6:$K$1048576,"BLOQUEADO")</f>
        <v>1</v>
      </c>
      <c r="C3">
        <f>COUNTIFS(Base_Dados!$A$6:$A$1048576,"&gt;="&amp;A3,
Base_Dados!$A$6:$A$1048576,"&lt;"&amp;EOMONTH(A3,0)+1,Base_Dados!$K$6:$K$1048576,"LIBERADO")</f>
        <v>2</v>
      </c>
      <c r="D3">
        <f ca="1"/>
        <v>1</v>
      </c>
      <c r="E3" s="35">
        <f ca="1"/>
        <v>45913</v>
      </c>
      <c r="F3" s="22" t="str">
        <v>HIJ258</v>
      </c>
      <c r="G3" s="22">
        <f>COUNTIFS(Table1_1[Placa], F3, Table1_1[Status], "BLOQUEADO")</f>
        <v>1</v>
      </c>
      <c r="H3" s="22">
        <f>IFERROR(AVERAGEIFS(Table1_1[KM Rodados], Table1_1[Placa], Auxiliar!F3, Table1_1[Status], "BLOQUEADO"), 0)</f>
        <v>2780</v>
      </c>
    </row>
    <row r="4" spans="1:8" x14ac:dyDescent="0.25">
      <c r="A4" s="30">
        <v>45962</v>
      </c>
      <c r="B4" s="22">
        <f>COUNTIFS(Base_Dados!$A$6:$A$1048576,"&gt;="&amp;A4,
Base_Dados!$A$6:$A$1048576,"&lt;"&amp;EOMONTH(A4,0)+1,Base_Dados!$K$6:$K$1048576,"BLOQUEADO")</f>
        <v>2</v>
      </c>
      <c r="C4">
        <f>COUNTIFS(Base_Dados!$A$6:$A$1048576,"&gt;="&amp;A4,
Base_Dados!$A$6:$A$1048576,"&lt;"&amp;EOMONTH(A4,0)+1,Base_Dados!$K$6:$K$1048576,"LIBERADO")</f>
        <v>1</v>
      </c>
      <c r="D4">
        <f ca="1"/>
        <v>1</v>
      </c>
      <c r="E4" s="35">
        <f ca="1"/>
        <v>45914</v>
      </c>
      <c r="F4" s="22" t="str">
        <v>EFG357</v>
      </c>
      <c r="G4" s="22">
        <f>COUNTIFS(Table1_1[Placa], F4, Table1_1[Status], "BLOQUEADO")</f>
        <v>0</v>
      </c>
      <c r="H4" s="22">
        <f>IFERROR(AVERAGEIFS(Table1_1[KM Rodados], Table1_1[Placa], Auxiliar!F4, Table1_1[Status], "BLOQUEADO"), 0)</f>
        <v>0</v>
      </c>
    </row>
    <row r="5" spans="1:8" x14ac:dyDescent="0.25">
      <c r="A5" s="30">
        <v>45992</v>
      </c>
      <c r="B5" s="22">
        <f>COUNTIFS(Base_Dados!$A$6:$A$1048576,"&gt;="&amp;A5,
Base_Dados!$A$6:$A$1048576,"&lt;"&amp;EOMONTH(A5,0)+1,Base_Dados!$K$6:$K$1048576,"BLOQUEADO")</f>
        <v>2</v>
      </c>
      <c r="C5">
        <f>COUNTIFS(Base_Dados!$A$6:$A$1048576,"&gt;="&amp;A5,
Base_Dados!$A$6:$A$1048576,"&lt;"&amp;EOMONTH(A5,0)+1,Base_Dados!$K$6:$K$1048576,"LIBERADO")</f>
        <v>2</v>
      </c>
      <c r="D5">
        <f ca="1"/>
        <v>1</v>
      </c>
      <c r="E5" s="35">
        <f ca="1"/>
        <v>45915</v>
      </c>
      <c r="F5" s="22" t="str">
        <v>BCD159</v>
      </c>
      <c r="G5" s="22">
        <f>COUNTIFS(Table1_1[Placa], F5, Table1_1[Status], "BLOQUEADO")</f>
        <v>1</v>
      </c>
      <c r="H5" s="22">
        <f>IFERROR(AVERAGEIFS(Table1_1[KM Rodados], Table1_1[Placa], Auxiliar!F5, Table1_1[Status], "BLOQUEADO"), 0)</f>
        <v>5200</v>
      </c>
    </row>
    <row r="6" spans="1:8" x14ac:dyDescent="0.25">
      <c r="A6" s="30">
        <v>46023</v>
      </c>
      <c r="B6" s="22">
        <f>COUNTIFS(Base_Dados!$A$6:$A$1048576,"&gt;="&amp;A6,
Base_Dados!$A$6:$A$1048576,"&lt;"&amp;EOMONTH(A6,0)+1,Base_Dados!$K$6:$K$1048576,"BLOQUEADO")</f>
        <v>0</v>
      </c>
      <c r="C6">
        <f>COUNTIFS(Base_Dados!$A$6:$A$1048576,"&gt;="&amp;A6,
Base_Dados!$A$6:$A$1048576,"&lt;"&amp;EOMONTH(A6,0)+1,Base_Dados!$K$6:$K$1048576,"LIBERADO")</f>
        <v>3</v>
      </c>
      <c r="D6">
        <f ca="1"/>
        <v>1</v>
      </c>
      <c r="E6" s="35">
        <f ca="1"/>
        <v>45916</v>
      </c>
      <c r="F6" s="22" t="str">
        <v>YZA963</v>
      </c>
      <c r="G6" s="22">
        <f>COUNTIFS(Table1_1[Placa], F6, Table1_1[Status], "BLOQUEADO")</f>
        <v>0</v>
      </c>
      <c r="H6" s="22">
        <f>IFERROR(AVERAGEIFS(Table1_1[KM Rodados], Table1_1[Placa], Auxiliar!F6, Table1_1[Status], "BLOQUEADO"), 0)</f>
        <v>0</v>
      </c>
    </row>
    <row r="7" spans="1:8" x14ac:dyDescent="0.25">
      <c r="A7" s="30">
        <v>46054</v>
      </c>
      <c r="B7" s="22"/>
      <c r="D7">
        <f ca="1"/>
        <v>1</v>
      </c>
      <c r="E7" s="35">
        <f ca="1"/>
        <v>45917</v>
      </c>
      <c r="F7" s="22" t="str">
        <v>VWX741</v>
      </c>
      <c r="G7" s="22">
        <f>COUNTIFS(Table1_1[Placa], F7, Table1_1[Status], "BLOQUEADO")</f>
        <v>1</v>
      </c>
      <c r="H7" s="22">
        <f>IFERROR(AVERAGEIFS(Table1_1[KM Rodados], Table1_1[Placa], Auxiliar!F7, Table1_1[Status], "BLOQUEADO"), 0)</f>
        <v>4100</v>
      </c>
    </row>
    <row r="8" spans="1:8" x14ac:dyDescent="0.25">
      <c r="A8" s="30">
        <v>1</v>
      </c>
      <c r="B8" s="22"/>
      <c r="D8">
        <f ca="1"/>
        <v>1</v>
      </c>
      <c r="E8" s="35">
        <f ca="1"/>
        <v>45918</v>
      </c>
      <c r="F8" s="22" t="str">
        <v>STU852</v>
      </c>
      <c r="G8" s="22">
        <f>COUNTIFS(Table1_1[Placa], F8, Table1_1[Status], "BLOQUEADO")</f>
        <v>0</v>
      </c>
      <c r="H8" s="22">
        <f>IFERROR(AVERAGEIFS(Table1_1[KM Rodados], Table1_1[Placa], Auxiliar!F8, Table1_1[Status], "BLOQUEADO"), 0)</f>
        <v>0</v>
      </c>
    </row>
    <row r="9" spans="1:8" x14ac:dyDescent="0.25">
      <c r="B9" s="22"/>
      <c r="D9">
        <f ca="1"/>
        <v>1</v>
      </c>
      <c r="E9" s="35">
        <f ca="1"/>
        <v>45919</v>
      </c>
      <c r="F9" s="22" t="str">
        <v>PQR987</v>
      </c>
      <c r="G9" s="22">
        <f>COUNTIFS(Table1_1[Placa], F9, Table1_1[Status], "BLOQUEADO")</f>
        <v>1</v>
      </c>
      <c r="H9" s="22">
        <f>IFERROR(AVERAGEIFS(Table1_1[KM Rodados], Table1_1[Placa], Auxiliar!F9, Table1_1[Status], "BLOQUEADO"), 0)</f>
        <v>3000</v>
      </c>
    </row>
    <row r="10" spans="1:8" x14ac:dyDescent="0.25">
      <c r="B10" s="22"/>
      <c r="D10">
        <f ca="1"/>
        <v>1</v>
      </c>
      <c r="E10" s="35">
        <f ca="1"/>
        <v>45920</v>
      </c>
      <c r="F10" s="22" t="str">
        <v>MNO654</v>
      </c>
      <c r="G10" s="22">
        <f>COUNTIFS(Table1_1[Placa], F10, Table1_1[Status], "BLOQUEADO")</f>
        <v>0</v>
      </c>
      <c r="H10" s="22">
        <f>IFERROR(AVERAGEIFS(Table1_1[KM Rodados], Table1_1[Placa], Auxiliar!F10, Table1_1[Status], "BLOQUEADO"), 0)</f>
        <v>0</v>
      </c>
    </row>
    <row r="11" spans="1:8" x14ac:dyDescent="0.25">
      <c r="B11" s="22"/>
      <c r="D11">
        <f ca="1"/>
        <v>1</v>
      </c>
      <c r="E11" s="35">
        <f ca="1"/>
        <v>45921</v>
      </c>
      <c r="F11" s="22" t="str">
        <v>JKL321</v>
      </c>
      <c r="G11" s="22">
        <f>COUNTIFS(Table1_1[Placa], F11, Table1_1[Status], "BLOQUEADO")</f>
        <v>1</v>
      </c>
      <c r="H11" s="22">
        <f>IFERROR(AVERAGEIFS(Table1_1[KM Rodados], Table1_1[Placa], Auxiliar!F11, Table1_1[Status], "BLOQUEADO"), 0)</f>
        <v>2100</v>
      </c>
    </row>
    <row r="12" spans="1:8" x14ac:dyDescent="0.25">
      <c r="B12" s="22"/>
      <c r="D12">
        <f ca="1"/>
        <v>1</v>
      </c>
      <c r="E12" s="35">
        <f ca="1"/>
        <v>45922</v>
      </c>
      <c r="F12" s="22" t="str">
        <v>GHI789</v>
      </c>
      <c r="G12" s="22">
        <f>COUNTIFS(Table1_1[Placa], F12, Table1_1[Status], "BLOQUEADO")</f>
        <v>0</v>
      </c>
      <c r="H12" s="22">
        <f>IFERROR(AVERAGEIFS(Table1_1[KM Rodados], Table1_1[Placa], Auxiliar!F12, Table1_1[Status], "BLOQUEADO"), 0)</f>
        <v>0</v>
      </c>
    </row>
    <row r="13" spans="1:8" x14ac:dyDescent="0.25">
      <c r="B13" s="22"/>
      <c r="D13">
        <f ca="1"/>
        <v>1</v>
      </c>
      <c r="E13" s="35">
        <f ca="1"/>
        <v>45923</v>
      </c>
      <c r="F13" s="22" t="str">
        <v>ABC123</v>
      </c>
      <c r="G13" s="22">
        <f>COUNTIFS(Table1_1[Placa], F13, Table1_1[Status], "BLOQUEADO")</f>
        <v>3</v>
      </c>
      <c r="H13" s="22">
        <f>IFERROR(AVERAGEIFS(Table1_1[KM Rodados], Table1_1[Placa], Auxiliar!F13, Table1_1[Status], "BLOQUEADO"), 0)</f>
        <v>800</v>
      </c>
    </row>
    <row r="14" spans="1:8" x14ac:dyDescent="0.25">
      <c r="D14">
        <f ca="1"/>
        <v>1</v>
      </c>
      <c r="E14" s="35">
        <f ca="1"/>
        <v>45924</v>
      </c>
      <c r="F14">
        <v>0</v>
      </c>
    </row>
    <row r="15" spans="1:8" x14ac:dyDescent="0.25">
      <c r="D15">
        <f ca="1"/>
        <v>1</v>
      </c>
      <c r="E15" s="35">
        <f ca="1"/>
        <v>45925</v>
      </c>
    </row>
    <row r="16" spans="1:8" x14ac:dyDescent="0.25">
      <c r="D16">
        <f ca="1"/>
        <v>1</v>
      </c>
      <c r="E16" s="35">
        <f ca="1"/>
        <v>45926</v>
      </c>
    </row>
    <row r="17" spans="4:5" x14ac:dyDescent="0.25">
      <c r="D17">
        <f ca="1"/>
        <v>1</v>
      </c>
      <c r="E17" s="35">
        <f ca="1"/>
        <v>45927</v>
      </c>
    </row>
    <row r="18" spans="4:5" x14ac:dyDescent="0.25">
      <c r="D18">
        <f ca="1"/>
        <v>1</v>
      </c>
      <c r="E18" s="35">
        <f ca="1"/>
        <v>45928</v>
      </c>
    </row>
    <row r="19" spans="4:5" x14ac:dyDescent="0.25">
      <c r="D19">
        <f ca="1"/>
        <v>1</v>
      </c>
      <c r="E19" s="35">
        <f ca="1"/>
        <v>45929</v>
      </c>
    </row>
    <row r="20" spans="4:5" x14ac:dyDescent="0.25">
      <c r="D20">
        <f ca="1"/>
        <v>1</v>
      </c>
      <c r="E20" s="35">
        <f ca="1"/>
        <v>45930</v>
      </c>
    </row>
    <row r="21" spans="4:5" x14ac:dyDescent="0.25">
      <c r="D21">
        <f ca="1"/>
        <v>1</v>
      </c>
      <c r="E21" s="35">
        <f ca="1"/>
        <v>45931</v>
      </c>
    </row>
    <row r="22" spans="4:5" x14ac:dyDescent="0.25">
      <c r="D22">
        <f ca="1"/>
        <v>1</v>
      </c>
      <c r="E22" s="35">
        <f ca="1"/>
        <v>45932</v>
      </c>
    </row>
    <row r="23" spans="4:5" x14ac:dyDescent="0.25">
      <c r="D23">
        <f ca="1"/>
        <v>1</v>
      </c>
      <c r="E23" s="35">
        <f ca="1"/>
        <v>45933</v>
      </c>
    </row>
    <row r="24" spans="4:5" x14ac:dyDescent="0.25">
      <c r="D24">
        <f ca="1"/>
        <v>1</v>
      </c>
      <c r="E24" s="35">
        <f ca="1"/>
        <v>45934</v>
      </c>
    </row>
    <row r="25" spans="4:5" x14ac:dyDescent="0.25">
      <c r="D25">
        <f ca="1"/>
        <v>1</v>
      </c>
      <c r="E25" s="35">
        <f ca="1"/>
        <v>45935</v>
      </c>
    </row>
    <row r="26" spans="4:5" x14ac:dyDescent="0.25">
      <c r="D26">
        <f ca="1"/>
        <v>1</v>
      </c>
      <c r="E26" s="35">
        <f ca="1"/>
        <v>45936</v>
      </c>
    </row>
    <row r="27" spans="4:5" x14ac:dyDescent="0.25">
      <c r="D27">
        <f ca="1"/>
        <v>1</v>
      </c>
      <c r="E27" s="35">
        <f ca="1"/>
        <v>45937</v>
      </c>
    </row>
    <row r="28" spans="4:5" x14ac:dyDescent="0.25">
      <c r="D28">
        <f ca="1"/>
        <v>1</v>
      </c>
      <c r="E28" s="35">
        <f ca="1"/>
        <v>45938</v>
      </c>
    </row>
    <row r="29" spans="4:5" x14ac:dyDescent="0.25">
      <c r="D29">
        <f ca="1"/>
        <v>1</v>
      </c>
      <c r="E29" s="35">
        <f ca="1"/>
        <v>45939</v>
      </c>
    </row>
    <row r="30" spans="4:5" x14ac:dyDescent="0.25">
      <c r="D30">
        <f ca="1"/>
        <v>1</v>
      </c>
      <c r="E30" s="35">
        <f ca="1"/>
        <v>45940</v>
      </c>
    </row>
    <row r="31" spans="4:5" x14ac:dyDescent="0.25">
      <c r="D31">
        <f ca="1"/>
        <v>1</v>
      </c>
      <c r="E31" s="35">
        <f ca="1"/>
        <v>45941</v>
      </c>
    </row>
    <row r="32" spans="4:5" x14ac:dyDescent="0.25">
      <c r="D32">
        <f ca="1"/>
        <v>2</v>
      </c>
      <c r="E32" s="35">
        <f ca="1"/>
        <v>45942</v>
      </c>
    </row>
    <row r="33" spans="4:5" x14ac:dyDescent="0.25">
      <c r="D33">
        <f ca="1"/>
        <v>2</v>
      </c>
      <c r="E33" s="35">
        <f ca="1"/>
        <v>45943</v>
      </c>
    </row>
    <row r="34" spans="4:5" x14ac:dyDescent="0.25">
      <c r="D34">
        <f ca="1"/>
        <v>2</v>
      </c>
      <c r="E34" s="35">
        <f ca="1"/>
        <v>45944</v>
      </c>
    </row>
    <row r="35" spans="4:5" x14ac:dyDescent="0.25">
      <c r="D35">
        <f ca="1"/>
        <v>2</v>
      </c>
      <c r="E35" s="35">
        <f ca="1"/>
        <v>45945</v>
      </c>
    </row>
    <row r="36" spans="4:5" x14ac:dyDescent="0.25">
      <c r="D36">
        <f ca="1"/>
        <v>2</v>
      </c>
      <c r="E36" s="35">
        <f ca="1"/>
        <v>45946</v>
      </c>
    </row>
    <row r="37" spans="4:5" x14ac:dyDescent="0.25">
      <c r="D37">
        <f ca="1"/>
        <v>2</v>
      </c>
      <c r="E37" s="35">
        <f ca="1"/>
        <v>45947</v>
      </c>
    </row>
    <row r="38" spans="4:5" x14ac:dyDescent="0.25">
      <c r="D38">
        <f ca="1"/>
        <v>2</v>
      </c>
      <c r="E38" s="35">
        <f ca="1"/>
        <v>45948</v>
      </c>
    </row>
    <row r="39" spans="4:5" x14ac:dyDescent="0.25">
      <c r="D39">
        <f ca="1"/>
        <v>2</v>
      </c>
      <c r="E39" s="35">
        <f ca="1"/>
        <v>45949</v>
      </c>
    </row>
    <row r="40" spans="4:5" x14ac:dyDescent="0.25">
      <c r="D40">
        <f ca="1"/>
        <v>3</v>
      </c>
      <c r="E40" s="35">
        <f ca="1"/>
        <v>45950</v>
      </c>
    </row>
    <row r="41" spans="4:5" x14ac:dyDescent="0.25">
      <c r="D41">
        <f ca="1"/>
        <v>3</v>
      </c>
      <c r="E41" s="35">
        <f ca="1"/>
        <v>45951</v>
      </c>
    </row>
    <row r="42" spans="4:5" x14ac:dyDescent="0.25">
      <c r="D42">
        <f ca="1"/>
        <v>3</v>
      </c>
      <c r="E42" s="35">
        <f ca="1"/>
        <v>45952</v>
      </c>
    </row>
    <row r="43" spans="4:5" x14ac:dyDescent="0.25">
      <c r="D43">
        <f ca="1"/>
        <v>3</v>
      </c>
      <c r="E43" s="35">
        <f ca="1"/>
        <v>45953</v>
      </c>
    </row>
    <row r="44" spans="4:5" x14ac:dyDescent="0.25">
      <c r="D44">
        <f ca="1"/>
        <v>3</v>
      </c>
      <c r="E44" s="35">
        <f ca="1"/>
        <v>45954</v>
      </c>
    </row>
    <row r="45" spans="4:5" x14ac:dyDescent="0.25">
      <c r="D45">
        <f ca="1"/>
        <v>3</v>
      </c>
      <c r="E45" s="35">
        <f ca="1"/>
        <v>45955</v>
      </c>
    </row>
    <row r="46" spans="4:5" x14ac:dyDescent="0.25">
      <c r="D46">
        <f ca="1"/>
        <v>3</v>
      </c>
      <c r="E46" s="35">
        <f ca="1"/>
        <v>45956</v>
      </c>
    </row>
    <row r="47" spans="4:5" x14ac:dyDescent="0.25">
      <c r="D47">
        <f ca="1"/>
        <v>3</v>
      </c>
      <c r="E47" s="35">
        <f ca="1"/>
        <v>45957</v>
      </c>
    </row>
    <row r="48" spans="4:5" x14ac:dyDescent="0.25">
      <c r="D48">
        <f ca="1"/>
        <v>4</v>
      </c>
      <c r="E48" s="35">
        <f ca="1"/>
        <v>45958</v>
      </c>
    </row>
    <row r="49" spans="4:5" x14ac:dyDescent="0.25">
      <c r="D49">
        <f ca="1"/>
        <v>4</v>
      </c>
      <c r="E49" s="35">
        <f ca="1"/>
        <v>45959</v>
      </c>
    </row>
    <row r="50" spans="4:5" x14ac:dyDescent="0.25">
      <c r="D50">
        <f ca="1"/>
        <v>4</v>
      </c>
      <c r="E50" s="35">
        <f ca="1"/>
        <v>45960</v>
      </c>
    </row>
    <row r="51" spans="4:5" x14ac:dyDescent="0.25">
      <c r="D51">
        <f ca="1"/>
        <v>4</v>
      </c>
      <c r="E51" s="35">
        <f ca="1"/>
        <v>45961</v>
      </c>
    </row>
    <row r="52" spans="4:5" x14ac:dyDescent="0.25">
      <c r="D52">
        <f ca="1"/>
        <v>4</v>
      </c>
      <c r="E52" s="35">
        <f ca="1"/>
        <v>45962</v>
      </c>
    </row>
    <row r="53" spans="4:5" x14ac:dyDescent="0.25">
      <c r="D53">
        <f ca="1"/>
        <v>4</v>
      </c>
      <c r="E53" s="35">
        <f ca="1"/>
        <v>45963</v>
      </c>
    </row>
    <row r="54" spans="4:5" x14ac:dyDescent="0.25">
      <c r="D54">
        <f ca="1"/>
        <v>4</v>
      </c>
      <c r="E54" s="35">
        <f ca="1"/>
        <v>45964</v>
      </c>
    </row>
    <row r="55" spans="4:5" x14ac:dyDescent="0.25">
      <c r="D55">
        <f ca="1"/>
        <v>4</v>
      </c>
      <c r="E55" s="35">
        <f ca="1"/>
        <v>45965</v>
      </c>
    </row>
    <row r="56" spans="4:5" x14ac:dyDescent="0.25">
      <c r="D56">
        <f ca="1"/>
        <v>5</v>
      </c>
      <c r="E56" s="35">
        <f ca="1"/>
        <v>45966</v>
      </c>
    </row>
    <row r="57" spans="4:5" x14ac:dyDescent="0.25">
      <c r="D57">
        <f ca="1"/>
        <v>5</v>
      </c>
      <c r="E57" s="35">
        <f ca="1"/>
        <v>45967</v>
      </c>
    </row>
    <row r="58" spans="4:5" x14ac:dyDescent="0.25">
      <c r="D58">
        <f ca="1"/>
        <v>5</v>
      </c>
      <c r="E58" s="35">
        <f ca="1"/>
        <v>45968</v>
      </c>
    </row>
    <row r="59" spans="4:5" x14ac:dyDescent="0.25">
      <c r="D59">
        <f ca="1"/>
        <v>5</v>
      </c>
      <c r="E59" s="35">
        <f ca="1"/>
        <v>45969</v>
      </c>
    </row>
    <row r="60" spans="4:5" x14ac:dyDescent="0.25">
      <c r="D60">
        <f ca="1"/>
        <v>5</v>
      </c>
      <c r="E60" s="35">
        <f ca="1"/>
        <v>45970</v>
      </c>
    </row>
    <row r="61" spans="4:5" x14ac:dyDescent="0.25">
      <c r="D61">
        <f ca="1"/>
        <v>5</v>
      </c>
      <c r="E61" s="35">
        <f ca="1"/>
        <v>45971</v>
      </c>
    </row>
    <row r="62" spans="4:5" x14ac:dyDescent="0.25">
      <c r="D62">
        <f ca="1"/>
        <v>5</v>
      </c>
      <c r="E62" s="35">
        <f ca="1"/>
        <v>45972</v>
      </c>
    </row>
    <row r="63" spans="4:5" x14ac:dyDescent="0.25">
      <c r="D63">
        <f ca="1"/>
        <v>5</v>
      </c>
      <c r="E63" s="35">
        <f ca="1"/>
        <v>45973</v>
      </c>
    </row>
    <row r="64" spans="4:5" x14ac:dyDescent="0.25">
      <c r="D64">
        <f ca="1"/>
        <v>5</v>
      </c>
      <c r="E64" s="35">
        <f ca="1"/>
        <v>45974</v>
      </c>
    </row>
    <row r="65" spans="4:5" x14ac:dyDescent="0.25">
      <c r="D65">
        <f ca="1"/>
        <v>6</v>
      </c>
      <c r="E65" s="35">
        <f ca="1"/>
        <v>45975</v>
      </c>
    </row>
    <row r="66" spans="4:5" x14ac:dyDescent="0.25">
      <c r="D66">
        <f ca="1"/>
        <v>6</v>
      </c>
      <c r="E66" s="35">
        <f ca="1"/>
        <v>45976</v>
      </c>
    </row>
    <row r="67" spans="4:5" x14ac:dyDescent="0.25">
      <c r="D67">
        <f ca="1"/>
        <v>6</v>
      </c>
      <c r="E67" s="35">
        <f ca="1"/>
        <v>45977</v>
      </c>
    </row>
    <row r="68" spans="4:5" x14ac:dyDescent="0.25">
      <c r="D68">
        <f ca="1"/>
        <v>6</v>
      </c>
      <c r="E68" s="35">
        <f ca="1"/>
        <v>45978</v>
      </c>
    </row>
    <row r="69" spans="4:5" x14ac:dyDescent="0.25">
      <c r="D69">
        <f ca="1"/>
        <v>6</v>
      </c>
      <c r="E69" s="35">
        <f ca="1"/>
        <v>45979</v>
      </c>
    </row>
    <row r="70" spans="4:5" x14ac:dyDescent="0.25">
      <c r="D70">
        <f ca="1"/>
        <v>6</v>
      </c>
      <c r="E70" s="35">
        <f ca="1"/>
        <v>45980</v>
      </c>
    </row>
    <row r="71" spans="4:5" x14ac:dyDescent="0.25">
      <c r="D71">
        <f ca="1"/>
        <v>6</v>
      </c>
      <c r="E71" s="35">
        <f ca="1"/>
        <v>45981</v>
      </c>
    </row>
    <row r="72" spans="4:5" x14ac:dyDescent="0.25">
      <c r="D72">
        <f ca="1"/>
        <v>6</v>
      </c>
      <c r="E72" s="35">
        <f ca="1"/>
        <v>45982</v>
      </c>
    </row>
    <row r="73" spans="4:5" x14ac:dyDescent="0.25">
      <c r="D73">
        <f ca="1"/>
        <v>6</v>
      </c>
      <c r="E73" s="35">
        <f ca="1"/>
        <v>45983</v>
      </c>
    </row>
    <row r="74" spans="4:5" x14ac:dyDescent="0.25">
      <c r="D74">
        <f ca="1"/>
        <v>6</v>
      </c>
      <c r="E74" s="35">
        <f ca="1"/>
        <v>45984</v>
      </c>
    </row>
    <row r="75" spans="4:5" x14ac:dyDescent="0.25">
      <c r="D75">
        <f ca="1"/>
        <v>6</v>
      </c>
      <c r="E75" s="35">
        <f ca="1"/>
        <v>45985</v>
      </c>
    </row>
    <row r="76" spans="4:5" x14ac:dyDescent="0.25">
      <c r="D76">
        <f ca="1"/>
        <v>7</v>
      </c>
      <c r="E76" s="35">
        <f ca="1"/>
        <v>45986</v>
      </c>
    </row>
    <row r="77" spans="4:5" x14ac:dyDescent="0.25">
      <c r="D77">
        <f ca="1"/>
        <v>7</v>
      </c>
      <c r="E77" s="35">
        <f ca="1"/>
        <v>45987</v>
      </c>
    </row>
    <row r="78" spans="4:5" x14ac:dyDescent="0.25">
      <c r="D78">
        <f ca="1"/>
        <v>7</v>
      </c>
      <c r="E78" s="35">
        <f ca="1"/>
        <v>45988</v>
      </c>
    </row>
    <row r="79" spans="4:5" x14ac:dyDescent="0.25">
      <c r="D79">
        <f ca="1"/>
        <v>7</v>
      </c>
      <c r="E79" s="35">
        <f ca="1"/>
        <v>45989</v>
      </c>
    </row>
    <row r="80" spans="4:5" x14ac:dyDescent="0.25">
      <c r="D80">
        <f ca="1"/>
        <v>7</v>
      </c>
      <c r="E80" s="35">
        <f ca="1"/>
        <v>45990</v>
      </c>
    </row>
    <row r="81" spans="4:5" x14ac:dyDescent="0.25">
      <c r="D81">
        <f ca="1"/>
        <v>7</v>
      </c>
      <c r="E81" s="35">
        <f ca="1"/>
        <v>45991</v>
      </c>
    </row>
    <row r="82" spans="4:5" x14ac:dyDescent="0.25">
      <c r="D82">
        <f ca="1"/>
        <v>7</v>
      </c>
      <c r="E82" s="35">
        <f ca="1"/>
        <v>45992</v>
      </c>
    </row>
    <row r="83" spans="4:5" x14ac:dyDescent="0.25">
      <c r="D83">
        <f ca="1"/>
        <v>8</v>
      </c>
      <c r="E83" s="35">
        <f ca="1"/>
        <v>45993</v>
      </c>
    </row>
    <row r="84" spans="4:5" x14ac:dyDescent="0.25">
      <c r="D84">
        <f ca="1"/>
        <v>8</v>
      </c>
      <c r="E84" s="35">
        <f ca="1"/>
        <v>45994</v>
      </c>
    </row>
    <row r="85" spans="4:5" x14ac:dyDescent="0.25">
      <c r="D85">
        <f ca="1"/>
        <v>8</v>
      </c>
      <c r="E85" s="35">
        <f ca="1"/>
        <v>45995</v>
      </c>
    </row>
    <row r="86" spans="4:5" x14ac:dyDescent="0.25">
      <c r="D86">
        <f ca="1"/>
        <v>8</v>
      </c>
      <c r="E86" s="35">
        <f ca="1"/>
        <v>45996</v>
      </c>
    </row>
    <row r="87" spans="4:5" x14ac:dyDescent="0.25">
      <c r="D87">
        <f ca="1"/>
        <v>8</v>
      </c>
      <c r="E87" s="35">
        <f ca="1"/>
        <v>45997</v>
      </c>
    </row>
    <row r="88" spans="4:5" x14ac:dyDescent="0.25">
      <c r="D88">
        <f ca="1"/>
        <v>8</v>
      </c>
      <c r="E88" s="35">
        <f ca="1"/>
        <v>45998</v>
      </c>
    </row>
    <row r="89" spans="4:5" x14ac:dyDescent="0.25">
      <c r="D89">
        <f ca="1"/>
        <v>8</v>
      </c>
      <c r="E89" s="35">
        <f ca="1"/>
        <v>45999</v>
      </c>
    </row>
    <row r="90" spans="4:5" x14ac:dyDescent="0.25">
      <c r="D90">
        <f ca="1"/>
        <v>8</v>
      </c>
      <c r="E90" s="35">
        <f ca="1"/>
        <v>46000</v>
      </c>
    </row>
    <row r="91" spans="4:5" x14ac:dyDescent="0.25">
      <c r="D91">
        <f ca="1"/>
        <v>9</v>
      </c>
      <c r="E91" s="35">
        <f ca="1"/>
        <v>46001</v>
      </c>
    </row>
    <row r="92" spans="4:5" x14ac:dyDescent="0.25">
      <c r="D92">
        <f ca="1"/>
        <v>9</v>
      </c>
      <c r="E92" s="35">
        <f ca="1"/>
        <v>46002</v>
      </c>
    </row>
    <row r="93" spans="4:5" x14ac:dyDescent="0.25">
      <c r="D93">
        <f ca="1"/>
        <v>9</v>
      </c>
      <c r="E93" s="35">
        <f ca="1"/>
        <v>46003</v>
      </c>
    </row>
    <row r="94" spans="4:5" x14ac:dyDescent="0.25">
      <c r="D94">
        <f ca="1"/>
        <v>9</v>
      </c>
      <c r="E94" s="35">
        <f ca="1"/>
        <v>46004</v>
      </c>
    </row>
    <row r="95" spans="4:5" x14ac:dyDescent="0.25">
      <c r="D95">
        <f ca="1"/>
        <v>9</v>
      </c>
      <c r="E95" s="35">
        <f ca="1"/>
        <v>46005</v>
      </c>
    </row>
    <row r="96" spans="4:5" x14ac:dyDescent="0.25">
      <c r="D96">
        <f ca="1"/>
        <v>9</v>
      </c>
      <c r="E96" s="35">
        <f ca="1"/>
        <v>46006</v>
      </c>
    </row>
    <row r="97" spans="4:5" x14ac:dyDescent="0.25">
      <c r="D97">
        <f ca="1"/>
        <v>9</v>
      </c>
      <c r="E97" s="35">
        <f ca="1"/>
        <v>46007</v>
      </c>
    </row>
    <row r="98" spans="4:5" x14ac:dyDescent="0.25">
      <c r="D98">
        <f ca="1"/>
        <v>9</v>
      </c>
      <c r="E98" s="35">
        <f ca="1"/>
        <v>46008</v>
      </c>
    </row>
    <row r="99" spans="4:5" x14ac:dyDescent="0.25">
      <c r="D99">
        <f ca="1"/>
        <v>10</v>
      </c>
      <c r="E99" s="35">
        <f ca="1"/>
        <v>46009</v>
      </c>
    </row>
    <row r="100" spans="4:5" x14ac:dyDescent="0.25">
      <c r="D100">
        <f ca="1"/>
        <v>10</v>
      </c>
      <c r="E100" s="35">
        <f ca="1"/>
        <v>46010</v>
      </c>
    </row>
    <row r="101" spans="4:5" x14ac:dyDescent="0.25">
      <c r="D101">
        <f ca="1"/>
        <v>10</v>
      </c>
      <c r="E101" s="35">
        <f ca="1"/>
        <v>46011</v>
      </c>
    </row>
    <row r="102" spans="4:5" x14ac:dyDescent="0.25">
      <c r="D102">
        <f ca="1"/>
        <v>10</v>
      </c>
      <c r="E102" s="35">
        <f ca="1"/>
        <v>46012</v>
      </c>
    </row>
    <row r="103" spans="4:5" x14ac:dyDescent="0.25">
      <c r="D103">
        <f ca="1"/>
        <v>11</v>
      </c>
      <c r="E103" s="35">
        <f ca="1"/>
        <v>46013</v>
      </c>
    </row>
    <row r="104" spans="4:5" x14ac:dyDescent="0.25">
      <c r="D104">
        <f ca="1"/>
        <v>11</v>
      </c>
      <c r="E104" s="35">
        <f ca="1"/>
        <v>46014</v>
      </c>
    </row>
    <row r="105" spans="4:5" x14ac:dyDescent="0.25">
      <c r="D105">
        <f ca="1"/>
        <v>11</v>
      </c>
      <c r="E105" s="35">
        <f ca="1"/>
        <v>46015</v>
      </c>
    </row>
    <row r="106" spans="4:5" x14ac:dyDescent="0.25">
      <c r="D106">
        <f ca="1"/>
        <v>11</v>
      </c>
      <c r="E106" s="35">
        <f ca="1"/>
        <v>46016</v>
      </c>
    </row>
    <row r="107" spans="4:5" x14ac:dyDescent="0.25">
      <c r="D107">
        <f ca="1"/>
        <v>11</v>
      </c>
      <c r="E107" s="35">
        <f ca="1"/>
        <v>46017</v>
      </c>
    </row>
    <row r="108" spans="4:5" x14ac:dyDescent="0.25">
      <c r="D108">
        <f ca="1"/>
        <v>11</v>
      </c>
      <c r="E108" s="35">
        <f ca="1"/>
        <v>46018</v>
      </c>
    </row>
    <row r="109" spans="4:5" x14ac:dyDescent="0.25">
      <c r="D109">
        <f ca="1"/>
        <v>11</v>
      </c>
      <c r="E109" s="35">
        <f ca="1"/>
        <v>46019</v>
      </c>
    </row>
    <row r="110" spans="4:5" x14ac:dyDescent="0.25">
      <c r="D110">
        <f ca="1"/>
        <v>11</v>
      </c>
      <c r="E110" s="35">
        <f ca="1"/>
        <v>46020</v>
      </c>
    </row>
    <row r="111" spans="4:5" x14ac:dyDescent="0.25">
      <c r="D111">
        <f ca="1"/>
        <v>11</v>
      </c>
      <c r="E111" s="35">
        <f ca="1"/>
        <v>46021</v>
      </c>
    </row>
    <row r="112" spans="4:5" x14ac:dyDescent="0.25">
      <c r="D112">
        <f ca="1"/>
        <v>11</v>
      </c>
      <c r="E112" s="35">
        <f ca="1"/>
        <v>46022</v>
      </c>
    </row>
    <row r="113" spans="4:5" x14ac:dyDescent="0.25">
      <c r="D113">
        <f ca="1"/>
        <v>11</v>
      </c>
      <c r="E113" s="35">
        <f ca="1"/>
        <v>46023</v>
      </c>
    </row>
    <row r="114" spans="4:5" x14ac:dyDescent="0.25">
      <c r="D114">
        <f ca="1"/>
        <v>11</v>
      </c>
      <c r="E114" s="35">
        <f ca="1"/>
        <v>46024</v>
      </c>
    </row>
    <row r="115" spans="4:5" x14ac:dyDescent="0.25">
      <c r="D115">
        <f ca="1"/>
        <v>14</v>
      </c>
      <c r="E115" s="35">
        <f ca="1"/>
        <v>46025</v>
      </c>
    </row>
    <row r="116" spans="4:5" x14ac:dyDescent="0.25">
      <c r="D116">
        <f ca="1"/>
        <v>14</v>
      </c>
      <c r="E116" s="35">
        <f ca="1"/>
        <v>46026</v>
      </c>
    </row>
    <row r="117" spans="4:5" x14ac:dyDescent="0.25">
      <c r="D117">
        <f ca="1"/>
        <v>14</v>
      </c>
      <c r="E117" s="35">
        <f ca="1"/>
        <v>46027</v>
      </c>
    </row>
    <row r="118" spans="4:5" x14ac:dyDescent="0.25">
      <c r="D118">
        <f ca="1"/>
        <v>14</v>
      </c>
      <c r="E118" s="35">
        <f ca="1"/>
        <v>46028</v>
      </c>
    </row>
    <row r="119" spans="4:5" x14ac:dyDescent="0.25">
      <c r="D119">
        <f ca="1"/>
        <v>14</v>
      </c>
      <c r="E119" s="35">
        <f ca="1"/>
        <v>46029</v>
      </c>
    </row>
    <row r="120" spans="4:5" x14ac:dyDescent="0.25">
      <c r="D120">
        <f ca="1"/>
        <v>14</v>
      </c>
      <c r="E120" s="35">
        <f ca="1"/>
        <v>46030</v>
      </c>
    </row>
    <row r="121" spans="4:5" x14ac:dyDescent="0.25">
      <c r="D121">
        <f ca="1"/>
        <v>14</v>
      </c>
      <c r="E121" s="35">
        <f ca="1"/>
        <v>46031</v>
      </c>
    </row>
    <row r="122" spans="4:5" x14ac:dyDescent="0.25">
      <c r="D122">
        <f ca="1"/>
        <v>14</v>
      </c>
      <c r="E122" s="35">
        <f ca="1"/>
        <v>46032</v>
      </c>
    </row>
    <row r="123" spans="4:5" x14ac:dyDescent="0.25">
      <c r="D123">
        <f ca="1"/>
        <v>14</v>
      </c>
      <c r="E123" s="35">
        <f ca="1"/>
        <v>46033</v>
      </c>
    </row>
    <row r="124" spans="4:5" x14ac:dyDescent="0.25">
      <c r="D124">
        <f ca="1"/>
        <v>14</v>
      </c>
      <c r="E124" s="35">
        <f ca="1"/>
        <v>46034</v>
      </c>
    </row>
    <row r="125" spans="4:5" x14ac:dyDescent="0.25">
      <c r="D125">
        <f ca="1"/>
        <v>14</v>
      </c>
      <c r="E125" s="35">
        <f ca="1"/>
        <v>46035</v>
      </c>
    </row>
    <row r="126" spans="4:5" x14ac:dyDescent="0.25">
      <c r="D126">
        <f ca="1"/>
        <v>14</v>
      </c>
      <c r="E126" s="35">
        <f ca="1"/>
        <v>46036</v>
      </c>
    </row>
    <row r="127" spans="4:5" x14ac:dyDescent="0.25">
      <c r="D127">
        <f ca="1"/>
        <v>14</v>
      </c>
      <c r="E127" s="35">
        <f ca="1"/>
        <v>46037</v>
      </c>
    </row>
    <row r="128" spans="4:5" x14ac:dyDescent="0.25">
      <c r="D128">
        <f ca="1"/>
        <v>14</v>
      </c>
      <c r="E128" s="35">
        <f ca="1"/>
        <v>46038</v>
      </c>
    </row>
    <row r="129" spans="4:5" x14ac:dyDescent="0.25">
      <c r="D129">
        <f ca="1"/>
        <v>14</v>
      </c>
      <c r="E129" s="35">
        <f ca="1"/>
        <v>46039</v>
      </c>
    </row>
    <row r="130" spans="4:5" x14ac:dyDescent="0.25">
      <c r="D130">
        <f ca="1"/>
        <v>14</v>
      </c>
      <c r="E130" s="35">
        <f ca="1"/>
        <v>46040</v>
      </c>
    </row>
    <row r="131" spans="4:5" x14ac:dyDescent="0.25">
      <c r="D131">
        <f ca="1"/>
        <v>14</v>
      </c>
      <c r="E131" s="35">
        <f ca="1"/>
        <v>46041</v>
      </c>
    </row>
    <row r="132" spans="4:5" x14ac:dyDescent="0.25">
      <c r="D132">
        <f ca="1"/>
        <v>14</v>
      </c>
      <c r="E132" s="35">
        <f ca="1"/>
        <v>46042</v>
      </c>
    </row>
    <row r="133" spans="4:5" x14ac:dyDescent="0.25">
      <c r="D133">
        <f ca="1"/>
        <v>14</v>
      </c>
      <c r="E133" s="35">
        <f ca="1"/>
        <v>46043</v>
      </c>
    </row>
    <row r="134" spans="4:5" x14ac:dyDescent="0.25">
      <c r="D134">
        <f ca="1"/>
        <v>14</v>
      </c>
      <c r="E134" s="35">
        <f ca="1"/>
        <v>46044</v>
      </c>
    </row>
    <row r="135" spans="4:5" x14ac:dyDescent="0.25">
      <c r="D135">
        <f ca="1"/>
        <v>14</v>
      </c>
      <c r="E135" s="35">
        <f ca="1"/>
        <v>46045</v>
      </c>
    </row>
    <row r="136" spans="4:5" x14ac:dyDescent="0.25">
      <c r="D136">
        <f ca="1"/>
        <v>14</v>
      </c>
      <c r="E136" s="35">
        <f ca="1"/>
        <v>46046</v>
      </c>
    </row>
    <row r="137" spans="4:5" x14ac:dyDescent="0.25">
      <c r="D137">
        <f ca="1"/>
        <v>14</v>
      </c>
      <c r="E137" s="35">
        <f ca="1"/>
        <v>46047</v>
      </c>
    </row>
    <row r="138" spans="4:5" x14ac:dyDescent="0.25">
      <c r="D138">
        <f ca="1"/>
        <v>14</v>
      </c>
      <c r="E138" s="35">
        <f ca="1"/>
        <v>46048</v>
      </c>
    </row>
    <row r="139" spans="4:5" x14ac:dyDescent="0.25">
      <c r="D139">
        <f ca="1"/>
        <v>14</v>
      </c>
      <c r="E139" s="35">
        <f ca="1"/>
        <v>46049</v>
      </c>
    </row>
    <row r="140" spans="4:5" x14ac:dyDescent="0.25">
      <c r="D140">
        <f ca="1"/>
        <v>14</v>
      </c>
      <c r="E140" s="35">
        <f ca="1"/>
        <v>46050</v>
      </c>
    </row>
    <row r="141" spans="4:5" x14ac:dyDescent="0.25">
      <c r="D141">
        <f ca="1"/>
        <v>14</v>
      </c>
      <c r="E141" s="35">
        <f ca="1"/>
        <v>46051</v>
      </c>
    </row>
    <row r="142" spans="4:5" x14ac:dyDescent="0.25">
      <c r="D142">
        <f ca="1"/>
        <v>14</v>
      </c>
      <c r="E142" s="35">
        <f ca="1"/>
        <v>46052</v>
      </c>
    </row>
    <row r="143" spans="4:5" x14ac:dyDescent="0.25">
      <c r="D143">
        <f ca="1"/>
        <v>14</v>
      </c>
      <c r="E143" s="35">
        <f ca="1"/>
        <v>46053</v>
      </c>
    </row>
    <row r="144" spans="4:5" x14ac:dyDescent="0.25">
      <c r="D144">
        <f ca="1"/>
        <v>14</v>
      </c>
      <c r="E144" s="35">
        <f ca="1"/>
        <v>46054</v>
      </c>
    </row>
    <row r="145" spans="4:5" x14ac:dyDescent="0.25">
      <c r="D145">
        <f ca="1"/>
        <v>14</v>
      </c>
      <c r="E145" s="35">
        <f ca="1"/>
        <v>46055</v>
      </c>
    </row>
    <row r="146" spans="4:5" x14ac:dyDescent="0.25">
      <c r="D146">
        <f ca="1"/>
        <v>14</v>
      </c>
      <c r="E146" s="35">
        <f ca="1"/>
        <v>46056</v>
      </c>
    </row>
    <row r="147" spans="4:5" x14ac:dyDescent="0.25">
      <c r="D147">
        <f ca="1"/>
        <v>14</v>
      </c>
      <c r="E147" s="35">
        <f ca="1"/>
        <v>46057</v>
      </c>
    </row>
    <row r="148" spans="4:5" x14ac:dyDescent="0.25">
      <c r="D148">
        <f ca="1"/>
        <v>14</v>
      </c>
      <c r="E148" s="35">
        <f ca="1"/>
        <v>46058</v>
      </c>
    </row>
    <row r="149" spans="4:5" x14ac:dyDescent="0.25">
      <c r="D149">
        <f ca="1"/>
        <v>14</v>
      </c>
      <c r="E149" s="35">
        <f ca="1"/>
        <v>46059</v>
      </c>
    </row>
    <row r="150" spans="4:5" x14ac:dyDescent="0.25">
      <c r="D150">
        <f ca="1"/>
        <v>14</v>
      </c>
      <c r="E150" s="35">
        <f ca="1"/>
        <v>46060</v>
      </c>
    </row>
    <row r="151" spans="4:5" x14ac:dyDescent="0.25">
      <c r="D151">
        <f ca="1"/>
        <v>15</v>
      </c>
      <c r="E151" s="35">
        <f ca="1"/>
        <v>46061</v>
      </c>
    </row>
    <row r="152" spans="4:5" x14ac:dyDescent="0.25">
      <c r="D152">
        <f ca="1"/>
        <v>15</v>
      </c>
      <c r="E152" s="35">
        <f ca="1"/>
        <v>46062</v>
      </c>
    </row>
    <row r="153" spans="4:5" x14ac:dyDescent="0.25">
      <c r="D153">
        <f ca="1"/>
        <v>18</v>
      </c>
      <c r="E153" s="35">
        <f ca="1"/>
        <v>46063</v>
      </c>
    </row>
    <row r="154" spans="4:5" x14ac:dyDescent="0.25">
      <c r="D154">
        <f ca="1"/>
        <v>18</v>
      </c>
      <c r="E154" s="35">
        <f ca="1"/>
        <v>46064</v>
      </c>
    </row>
    <row r="155" spans="4:5" x14ac:dyDescent="0.25">
      <c r="D155">
        <f ca="1"/>
        <v>18</v>
      </c>
      <c r="E155" s="35">
        <f ca="1"/>
        <v>46065</v>
      </c>
    </row>
    <row r="156" spans="4:5" x14ac:dyDescent="0.25">
      <c r="D156">
        <f ca="1"/>
        <v>18</v>
      </c>
      <c r="E156" s="35">
        <f ca="1"/>
        <v>46066</v>
      </c>
    </row>
    <row r="157" spans="4:5" x14ac:dyDescent="0.25">
      <c r="D157">
        <f ca="1"/>
        <v>18</v>
      </c>
      <c r="E157" s="35">
        <f ca="1"/>
        <v>46067</v>
      </c>
    </row>
    <row r="158" spans="4:5" x14ac:dyDescent="0.25">
      <c r="D158">
        <f ca="1"/>
        <v>18</v>
      </c>
      <c r="E158" s="35">
        <f ca="1"/>
        <v>46068</v>
      </c>
    </row>
    <row r="159" spans="4:5" x14ac:dyDescent="0.25">
      <c r="D159">
        <f ca="1"/>
        <v>18</v>
      </c>
      <c r="E159" s="35">
        <f ca="1"/>
        <v>46069</v>
      </c>
    </row>
    <row r="160" spans="4:5" x14ac:dyDescent="0.25">
      <c r="D160">
        <f ca="1"/>
        <v>18</v>
      </c>
      <c r="E160" s="35">
        <f ca="1"/>
        <v>46070</v>
      </c>
    </row>
    <row r="161" spans="4:5" x14ac:dyDescent="0.25">
      <c r="D161">
        <f ca="1"/>
        <v>18</v>
      </c>
      <c r="E161" s="35">
        <f ca="1"/>
        <v>46071</v>
      </c>
    </row>
    <row r="162" spans="4:5" x14ac:dyDescent="0.25">
      <c r="D162">
        <f ca="1"/>
        <v>18</v>
      </c>
      <c r="E162" s="35">
        <f ca="1"/>
        <v>46072</v>
      </c>
    </row>
    <row r="163" spans="4:5" x14ac:dyDescent="0.25">
      <c r="D163">
        <f ca="1"/>
        <v>18</v>
      </c>
      <c r="E163" s="35">
        <f ca="1"/>
        <v>46073</v>
      </c>
    </row>
    <row r="164" spans="4:5" x14ac:dyDescent="0.25">
      <c r="D164">
        <f ca="1"/>
        <v>18</v>
      </c>
      <c r="E164" s="35">
        <f ca="1"/>
        <v>46074</v>
      </c>
    </row>
    <row r="165" spans="4:5" x14ac:dyDescent="0.25">
      <c r="D165">
        <f ca="1"/>
        <v>18</v>
      </c>
      <c r="E165" s="35">
        <f ca="1"/>
        <v>46075</v>
      </c>
    </row>
    <row r="166" spans="4:5" x14ac:dyDescent="0.25">
      <c r="D166">
        <f ca="1"/>
        <v>18</v>
      </c>
      <c r="E166" s="35">
        <f ca="1"/>
        <v>46076</v>
      </c>
    </row>
    <row r="167" spans="4:5" x14ac:dyDescent="0.25">
      <c r="D167">
        <f ca="1"/>
        <v>18</v>
      </c>
      <c r="E167" s="35">
        <f ca="1"/>
        <v>46077</v>
      </c>
    </row>
    <row r="168" spans="4:5" x14ac:dyDescent="0.25">
      <c r="D168">
        <f ca="1"/>
        <v>18</v>
      </c>
      <c r="E168" s="35">
        <f ca="1"/>
        <v>46078</v>
      </c>
    </row>
    <row r="169" spans="4:5" x14ac:dyDescent="0.25">
      <c r="D169">
        <f ca="1"/>
        <v>18</v>
      </c>
      <c r="E169" s="35">
        <f ca="1"/>
        <v>46079</v>
      </c>
    </row>
    <row r="170" spans="4:5" x14ac:dyDescent="0.25">
      <c r="D170">
        <f ca="1"/>
        <v>18</v>
      </c>
      <c r="E170" s="35">
        <f ca="1"/>
        <v>46080</v>
      </c>
    </row>
    <row r="171" spans="4:5" x14ac:dyDescent="0.25">
      <c r="D171">
        <f ca="1"/>
        <v>18</v>
      </c>
      <c r="E171" s="35">
        <f ca="1"/>
        <v>46081</v>
      </c>
    </row>
    <row r="172" spans="4:5" x14ac:dyDescent="0.25">
      <c r="D172">
        <f ca="1"/>
        <v>18</v>
      </c>
      <c r="E172" s="35">
        <f ca="1"/>
        <v>46082</v>
      </c>
    </row>
    <row r="173" spans="4:5" x14ac:dyDescent="0.25">
      <c r="D173">
        <f ca="1"/>
        <v>18</v>
      </c>
      <c r="E173" s="35">
        <f ca="1"/>
        <v>46083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9E44F-46CF-4B56-AD71-52FFC142F415}">
  <dimension ref="A1:B11"/>
  <sheetViews>
    <sheetView workbookViewId="0">
      <selection activeCell="G22" sqref="G22"/>
    </sheetView>
  </sheetViews>
  <sheetFormatPr defaultRowHeight="15" x14ac:dyDescent="0.25"/>
  <cols>
    <col min="1" max="1" width="23.42578125" bestFit="1" customWidth="1"/>
    <col min="2" max="2" width="6.5703125" bestFit="1" customWidth="1"/>
  </cols>
  <sheetData>
    <row r="1" spans="1:2" x14ac:dyDescent="0.25">
      <c r="A1" t="s">
        <v>183</v>
      </c>
      <c r="B1" t="s">
        <v>184</v>
      </c>
    </row>
    <row r="2" spans="1:2" x14ac:dyDescent="0.25">
      <c r="A2" t="s">
        <v>32</v>
      </c>
      <c r="B2">
        <v>6</v>
      </c>
    </row>
    <row r="3" spans="1:2" x14ac:dyDescent="0.25">
      <c r="A3" t="s">
        <v>52</v>
      </c>
      <c r="B3">
        <v>5</v>
      </c>
    </row>
    <row r="4" spans="1:2" x14ac:dyDescent="0.25">
      <c r="A4" t="s">
        <v>34</v>
      </c>
      <c r="B4">
        <v>4</v>
      </c>
    </row>
    <row r="5" spans="1:2" x14ac:dyDescent="0.25">
      <c r="A5" t="s">
        <v>42</v>
      </c>
      <c r="B5">
        <v>2</v>
      </c>
    </row>
    <row r="6" spans="1:2" x14ac:dyDescent="0.25">
      <c r="A6" t="s">
        <v>37</v>
      </c>
      <c r="B6">
        <v>2</v>
      </c>
    </row>
    <row r="7" spans="1:2" x14ac:dyDescent="0.25">
      <c r="A7" t="s">
        <v>36</v>
      </c>
      <c r="B7">
        <v>1</v>
      </c>
    </row>
    <row r="8" spans="1:2" x14ac:dyDescent="0.25">
      <c r="A8" t="s">
        <v>50</v>
      </c>
      <c r="B8">
        <v>1</v>
      </c>
    </row>
    <row r="9" spans="1:2" x14ac:dyDescent="0.25">
      <c r="A9" t="s">
        <v>51</v>
      </c>
      <c r="B9">
        <v>1</v>
      </c>
    </row>
    <row r="10" spans="1:2" x14ac:dyDescent="0.25">
      <c r="A10" t="s">
        <v>41</v>
      </c>
      <c r="B10">
        <v>1</v>
      </c>
    </row>
    <row r="11" spans="1:2" x14ac:dyDescent="0.25">
      <c r="A11" t="s">
        <v>31</v>
      </c>
      <c r="B11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2d1feb-5bed-4cba-8823-9d1441782d6b" xsi:nil="true"/>
  </documentManagement>
</p:properties>
</file>

<file path=customXml/item2.xml>��< ? x m l   v e r s i o n = " 1 . 0 "   e n c o d i n g = " u t f - 1 6 " ? > < D a t a M a s h u p   s q m i d = " a c 1 a d 3 0 0 - d d c 3 - 4 b 7 7 - b a a 5 - d b e a 3 a 8 4 c 1 0 9 "   x m l n s = " h t t p : / / s c h e m a s . m i c r o s o f t . c o m / D a t a M a s h u p " > A A A A A O Y E A A B Q S w M E F A A C A A g A / Z B L X J q r e t a l A A A A 9 g A A A B I A H A B D b 2 5 m a W c v U G F j a 2 F n Z S 5 4 b W w g o h g A K K A U A A A A A A A A A A A A A A A A A A A A A A A A A A A A h Y 9 B D o I w F E S v Q r q n L S U m h H x K o l t J j C b G b V M r N E I h t F j u 5 s I j e Q U x i r p z O W / e Y u Z + v U E + N n V w U b 3 V r c l Q h C k K l J H t U Z s y Q 4 M 7 h Q n K O W y E P I t S B Z N s b D r a Y 4 Y q 5 7 q U E O 8 9 9 j F u + 5 I w S i N y K N Y 7 W a l G o I + s / 8 u h N t Y J I x X i s H + N 4 Q x H i w j H L M E U y A y h 0 O Y r s G n v s / 2 B s B p q N / S K d y 5 c b o H M E c j 7 A 3 8 A U E s D B B Q A A g A I A P 2 Q S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9 k E t c w V q C b t 8 B A A D y B Q A A E w A c A E Z v c m 1 1 b G F z L 1 N l Y 3 R p b 2 4 x L m 0 g o h g A K K A U A A A A A A A A A A A A A A A A A A A A A A A A A A A A p V R R S + N A E H 4 v 9 D 8 s 6 0 s C I R h P P c X z X q o e J 6 K e E X w o p W w 3 o w 0 m O 2 V 3 w 1 V K / 7 u 7 b p M m T S K I e Q l 8 M / t 9 M 9 / O j g K u U x Q k d v / o b D g Y D t S c S U j I I 5 t l E J F z k o E e D o j 5 Y i w k B 4 N c L j l k 4 a i Q E o R + Q v k 6 Q 3 z 1 / N X 4 l u V w T t 1 J O l m P R y i 0 S Z k E j m C P X q W Z B s v + g P 9 V R A 3 X R 3 I Y Q 2 Z K s K D n V A I C j M + J Y c i K X E T 7 E / L r N x F F l h E m k h 2 Y U r 8 S G M 2 Z e L H V v y 1 g S / 8 o m V D P K H N 3 z g a V 1 6 o m W K 3 o h p g G R J s k k j A N O s 1 h H Z A y d l D G N C x 1 D f / R g x / 2 4 E c 9 + L H B / w p 9 f B j a M m u B n 5 8 U d d J D d t q D R / t 9 g a g R W G + d v W d S G a u u 4 7 v b X m O t q Y 0 b q F l q F a 8 V i v A C e Z G b q a i T X y 4 X 5 l 7 N q S q 5 k n C h m 1 R p F / O a p Q R k K 9 D P t 0 v 3 A B x l U h G 2 5 e u 0 1 p 1 U Q 2 5 B j i J J O U P a M D M s w x W w z f O 7 h 7 9 z 9 j s K 3 z w E b 9 y i d r M / Q 0 b 9 7 v m P v v Y A G p d V d t Q 5 C n 8 k F o t W H x + o t 1 t C 2 y b r 3 I r + 0 0 n Z m z t u y E Z Y C O 1 N / c Y D q O n G K H X b P g N 6 O z U F l c C d T E C G F 6 A 4 G N f E i 6 E b D l L R x d h e f t N v r L 9 p 9 w L 8 w n 7 a L M J P L 8 W 6 6 x p t O F Z v s a F 4 9 g 5 Q S w E C L Q A U A A I A C A D 9 k E t c m q t 6 1 q U A A A D 2 A A A A E g A A A A A A A A A A A A A A A A A A A A A A Q 2 9 u Z m l n L 1 B h Y 2 t h Z 2 U u e G 1 s U E s B A i 0 A F A A C A A g A / Z B L X A / K 6 a u k A A A A 6 Q A A A B M A A A A A A A A A A A A A A A A A 8 Q A A A F t D b 2 5 0 Z W 5 0 X 1 R 5 c G V z X S 5 4 b W x Q S w E C L Q A U A A I A C A D 9 k E t c w V q C b t 8 B A A D y B Q A A E w A A A A A A A A A A A A A A A A D i A Q A A R m 9 y b X V s Y X M v U 2 V j d G l v b j E u b V B L B Q Y A A A A A A w A D A M I A A A A O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O F A A A A A A A A G w U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m V m O W U y Y j Y t Z j R m M y 0 0 M j Q w L T k x Y z U t N D M 4 N m U w M j A w O T g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0 F 1 d G 9 S Z W 1 v d m V k Q 2 9 s d W 1 u c z E u e 0 N v b H V t b j E w L m l 0 Z W 0 s M H 0 m c X V v d D s s J n F 1 b 3 Q 7 U 2 V j d G l v b j E v V G F i b G U x L 0 F 1 d G 9 S Z W 1 v d m V k Q 2 9 s d W 1 u c z E u e 1 F 0 Z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E v Q X V 0 b 1 J l b W 9 2 Z W R D b 2 x 1 b W 5 z M S 5 7 Q 2 9 s d W 1 u M T A u a X R l b S w w f S Z x d W 9 0 O y w m c X V v d D t T Z W N 0 a W 9 u M S 9 U Y W J s Z T E v Q X V 0 b 1 J l b W 9 2 Z W R D b 2 x 1 b W 5 z M S 5 7 U X R k L D F 9 J n F 1 b 3 Q 7 X S w m c X V v d D t S Z W x h d G l v b n N o a X B J b m Z v J n F 1 b 3 Q 7 O l t d f S I g L z 4 8 R W 5 0 c n k g V H l w Z T 0 i R m l s b F N 0 Y X R 1 c y I g V m F s d W U 9 I n N X Y W l 0 a W 5 n R m 9 y R X h j Z W x S Z W Z y Z X N o I i A v P j x F b n R y e S B U e X B l P S J G a W x s Q 2 9 s d W 1 u T m F t Z X M i I F Z h b H V l P S J z W y Z x d W 9 0 O 0 N v b H V t b j E w L m l 0 Z W 0 m c X V v d D s s J n F 1 b 3 Q 7 U X R k J n F 1 b 3 Q 7 X S I g L z 4 8 R W 5 0 c n k g V H l w Z T 0 i R m l s b E N v b H V t b l R 5 c G V z I i B W Y W x 1 Z T 0 i c 0 J n T T 0 i I C 8 + P E V u d H J 5 I F R 5 c G U 9 I k Z p b G x M Y X N 0 V X B k Y X R l Z C I g V m F s d W U 9 I m Q y M D I 2 L T A y L T E x V D I x O j A w O j Q y L j g 0 O D Q 3 N z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Q Y X J z Z W Q l M j B K U 0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V 4 c G F u Z G V k J T I w Q 2 9 s d W 1 u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R X h w Y W 5 k Z W Q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X z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2 Z j l j Z W I x Z i 0 1 N D M 0 L T Q 2 N z Y t Y T I 1 M y 1 m O W Y 0 Y j h k N m R m N D E i I C 8 + P E V u d H J 5 I F R 5 c G U 9 I k Z p b G x F b m F i b G V k I i B W Y W x 1 Z T 0 i b D E i I C 8 + P E V u d H J 5 I F R 5 c G U 9 I k Z p b G x D b 2 x 1 b W 5 U e X B l c y I g V m F s d W U 9 I n N C Z 0 0 9 I i A v P j x F b n R y e S B U e X B l P S J G a W x s T G F z d F V w Z G F 0 Z W Q i I F Z h b H V l P S J k M j A y N i 0 w M i 0 x M V Q y M T o w N T o x M y 4 4 N D A x O T M 0 W i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1 R h Y m x l M V 8 y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Q W R k Z W R U b 0 R h d G F N b 2 R l b C I g V m F s d W U 9 I m w w I i A v P j x F b n R y e S B U e X B l P S J G a W x s Q 2 9 1 b n Q i I F Z h b H V l P S J s M C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N v b H V t b k 5 h b W V z I i B W Y W x 1 Z T 0 i c 1 s m c X V v d D t D b 2 x 1 b W 4 x M C 5 p d G V t J n F 1 b 3 Q 7 L C Z x d W 9 0 O 1 F 0 Z C Z x d W 9 0 O 1 0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X z E v Q X V 0 b 1 J l b W 9 2 Z W R D b 2 x 1 b W 5 z M S 5 7 Q 2 9 s d W 1 u M T A u a X R l b S w w f S Z x d W 9 0 O y w m c X V v d D t T Z W N 0 a W 9 u M S 9 U Y W J s Z T F f M S 9 B d X R v U m V t b 3 Z l Z E N v b H V t b n M x L n t R d G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x X z E v Q X V 0 b 1 J l b W 9 2 Z W R D b 2 x 1 b W 5 z M S 5 7 Q 2 9 s d W 1 u M T A u a X R l b S w w f S Z x d W 9 0 O y w m c X V v d D t T Z W N 0 a W 9 u M S 9 U Y W J s Z T F f M S 9 B d X R v U m V t b 3 Z l Z E N v b H V t b n M x L n t R d G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V 8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V 8 x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V 3 m e A k 2 I 5 E s I 5 / 1 r 6 u S c k A A A A A A g A A A A A A E G Y A A A A B A A A g A A A A m d 8 C n 2 c m P c N W L 2 U h f i 9 N l G q L 6 4 v F E h m M 3 e U m / Z 4 x k b o A A A A A D o A A A A A C A A A g A A A A 4 7 q Z l z s b T G 8 5 L K k S 8 5 4 k C 2 9 T A B I E n q R 6 b J k 4 J S 9 e U T 5 Q A A A A 0 B Z W x + s t V i + p L r V i 9 + E X 2 8 n G K u z G 4 r 6 B 0 w 7 M 5 0 e N M r 9 e + d 3 J 8 v x A R m 9 c 5 Y 7 Y X s P Z x U 8 Q O Z n R Z u 3 r Q 0 2 Q w B X y Z 6 u 6 v b R y G E U H F J y c p k L t m H 5 A A A A A f t C a m D L q L R Y R a R l L x F V P S 5 G M b V D H n / 8 k G D c G u C G k S c M g n e W N M g A k S t 2 S i B J l i d t x Z b 4 / V m c n 0 R U t z k O Q n 7 R X e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F6054F977D5244583DC002A2E7A85DA" ma:contentTypeVersion="6" ma:contentTypeDescription="Crie um novo documento." ma:contentTypeScope="" ma:versionID="8128a03dd09c47669218f79da9f6cc18">
  <xsd:schema xmlns:xsd="http://www.w3.org/2001/XMLSchema" xmlns:xs="http://www.w3.org/2001/XMLSchema" xmlns:p="http://schemas.microsoft.com/office/2006/metadata/properties" xmlns:ns3="f82d1feb-5bed-4cba-8823-9d1441782d6b" targetNamespace="http://schemas.microsoft.com/office/2006/metadata/properties" ma:root="true" ma:fieldsID="f307537f0c80814185b178494ffb1384" ns3:_="">
    <xsd:import namespace="f82d1feb-5bed-4cba-8823-9d1441782d6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_activity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2d1feb-5bed-4cba-8823-9d1441782d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1" nillable="true" ma:displayName="_activity" ma:hidden="true" ma:internalName="_activity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7FDD5C6-F0FC-4F77-B0EA-4F817F988DA1}">
  <ds:schemaRefs>
    <ds:schemaRef ds:uri="http://www.w3.org/XML/1998/namespace"/>
    <ds:schemaRef ds:uri="http://schemas.microsoft.com/office/2006/metadata/properties"/>
    <ds:schemaRef ds:uri="http://purl.org/dc/terms/"/>
    <ds:schemaRef ds:uri="http://schemas.microsoft.com/office/infopath/2007/PartnerControls"/>
    <ds:schemaRef ds:uri="f82d1feb-5bed-4cba-8823-9d1441782d6b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59B8EC4-127C-4AB8-88E5-AC5DBFB7D9E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D232335-59EB-4986-8CF8-ABC9103C2C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2d1feb-5bed-4cba-8823-9d1441782d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93C6A89-C741-45F0-BB76-4E20D1C1B5B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Checklist veicular</vt:lpstr>
      <vt:lpstr>Base_Dados</vt:lpstr>
      <vt:lpstr>Dashboard</vt:lpstr>
      <vt:lpstr>Configuração</vt:lpstr>
      <vt:lpstr>Auxiliar</vt:lpstr>
      <vt:lpstr>Table1_1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Leonardo Colombelli</dc:creator>
  <cp:keywords/>
  <dc:description/>
  <cp:lastModifiedBy>LUIS FERNANDES SOUZA</cp:lastModifiedBy>
  <cp:revision/>
  <dcterms:created xsi:type="dcterms:W3CDTF">2022-12-27T13:44:30Z</dcterms:created>
  <dcterms:modified xsi:type="dcterms:W3CDTF">2026-03-02T11:47:46Z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0x010100BF6054F977D5244583DC002A2E7A85DA</vt:lpwstr>
  </property>
</Properties>
</file>